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9530" windowHeight="4350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H69" i="2"/>
  <c r="H41"/>
  <c r="J105"/>
  <c r="I98"/>
  <c r="K98" s="1"/>
  <c r="I99"/>
  <c r="K99" s="1"/>
  <c r="I100"/>
  <c r="K100" s="1"/>
  <c r="I101"/>
  <c r="K101" s="1"/>
  <c r="I102"/>
  <c r="K102" s="1"/>
  <c r="I103"/>
  <c r="K103" s="1"/>
  <c r="I97"/>
  <c r="K97" s="1"/>
  <c r="H91"/>
  <c r="I76"/>
  <c r="K76" s="1"/>
  <c r="I77"/>
  <c r="K77" s="1"/>
  <c r="I78"/>
  <c r="K78" s="1"/>
  <c r="I79"/>
  <c r="K79" s="1"/>
  <c r="I80"/>
  <c r="K80" s="1"/>
  <c r="I81"/>
  <c r="K81" s="1"/>
  <c r="I82"/>
  <c r="K82" s="1"/>
  <c r="I83"/>
  <c r="K83" s="1"/>
  <c r="I84"/>
  <c r="K84" s="1"/>
  <c r="I75"/>
  <c r="K75" s="1"/>
  <c r="J86"/>
  <c r="I59"/>
  <c r="I60"/>
  <c r="K60" s="1"/>
  <c r="I61"/>
  <c r="I62"/>
  <c r="K62" s="1"/>
  <c r="I58"/>
  <c r="K58" s="1"/>
  <c r="I53"/>
  <c r="I54"/>
  <c r="K54" s="1"/>
  <c r="I55"/>
  <c r="K55" s="1"/>
  <c r="I52"/>
  <c r="K52" s="1"/>
  <c r="K51"/>
  <c r="K48"/>
  <c r="K49"/>
  <c r="K50"/>
  <c r="K53"/>
  <c r="K57"/>
  <c r="K59"/>
  <c r="K61"/>
  <c r="J64"/>
  <c r="H56"/>
  <c r="I56" s="1"/>
  <c r="K56" s="1"/>
  <c r="H47"/>
  <c r="H25"/>
  <c r="I25" s="1"/>
  <c r="I26"/>
  <c r="K26" s="1"/>
  <c r="I27"/>
  <c r="K27" s="1"/>
  <c r="I28"/>
  <c r="K28" s="1"/>
  <c r="I29"/>
  <c r="K29" s="1"/>
  <c r="I30"/>
  <c r="K30" s="1"/>
  <c r="I31"/>
  <c r="K31" s="1"/>
  <c r="I32"/>
  <c r="K32" s="1"/>
  <c r="I33"/>
  <c r="K33" s="1"/>
  <c r="I34"/>
  <c r="K34" s="1"/>
  <c r="I16"/>
  <c r="I17"/>
  <c r="I18"/>
  <c r="I15"/>
  <c r="K16"/>
  <c r="K17"/>
  <c r="K18"/>
  <c r="A4" i="3"/>
  <c r="A4" i="2"/>
  <c r="K105" l="1"/>
  <c r="I105"/>
  <c r="K86"/>
  <c r="I86"/>
  <c r="A3" i="3"/>
  <c r="A3" i="2"/>
  <c r="J36"/>
  <c r="J22"/>
  <c r="I91"/>
  <c r="K91" s="1"/>
  <c r="I90"/>
  <c r="K90" s="1"/>
  <c r="I70"/>
  <c r="K70" s="1"/>
  <c r="I67"/>
  <c r="K67" s="1"/>
  <c r="I42"/>
  <c r="K42" s="1"/>
  <c r="I40"/>
  <c r="K40" s="1"/>
  <c r="I39"/>
  <c r="K39" s="1"/>
  <c r="E12" i="3"/>
  <c r="E13"/>
  <c r="E14"/>
  <c r="E16"/>
  <c r="E17"/>
  <c r="E18"/>
  <c r="E19"/>
  <c r="E21"/>
  <c r="E22"/>
  <c r="E23"/>
  <c r="E24"/>
  <c r="E26"/>
  <c r="E27"/>
  <c r="E29"/>
  <c r="E30"/>
  <c r="E11"/>
  <c r="D32"/>
  <c r="C32"/>
  <c r="I107" i="2"/>
  <c r="K107" s="1"/>
  <c r="J94"/>
  <c r="I92"/>
  <c r="K92" s="1"/>
  <c r="I89"/>
  <c r="K89" s="1"/>
  <c r="J72"/>
  <c r="I68"/>
  <c r="K68" s="1"/>
  <c r="I69"/>
  <c r="K69" s="1"/>
  <c r="I47"/>
  <c r="I41"/>
  <c r="K41" s="1"/>
  <c r="J44"/>
  <c r="K12"/>
  <c r="K19"/>
  <c r="K20"/>
  <c r="K11"/>
  <c r="I36"/>
  <c r="K14"/>
  <c r="K15"/>
  <c r="F15" i="1"/>
  <c r="E13"/>
  <c r="G13" s="1"/>
  <c r="J109" i="2" l="1"/>
  <c r="K47"/>
  <c r="K64" s="1"/>
  <c r="I64"/>
  <c r="G15" i="1"/>
  <c r="D35" i="3"/>
  <c r="D37" s="1"/>
  <c r="I22" i="2"/>
  <c r="K13"/>
  <c r="K22" s="1"/>
  <c r="K94"/>
  <c r="I94"/>
  <c r="K72"/>
  <c r="I72"/>
  <c r="E32" i="3"/>
  <c r="I44" i="2"/>
  <c r="I109" s="1"/>
  <c r="K44"/>
  <c r="K25"/>
  <c r="K36" s="1"/>
  <c r="E15" i="1"/>
  <c r="K109" i="2" l="1"/>
  <c r="J111"/>
  <c r="I111"/>
  <c r="K111" l="1"/>
  <c r="C35" i="3"/>
  <c r="C37" s="1"/>
  <c r="E35" l="1"/>
  <c r="E37" s="1"/>
</calcChain>
</file>

<file path=xl/sharedStrings.xml><?xml version="1.0" encoding="utf-8"?>
<sst xmlns="http://schemas.openxmlformats.org/spreadsheetml/2006/main" count="390" uniqueCount="123">
  <si>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</si>
  <si>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</si>
  <si>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</si>
  <si>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</si>
  <si>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</si>
  <si>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</si>
  <si>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</si>
  <si>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</si>
  <si>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</si>
  <si>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</si>
  <si>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</si>
  <si>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</si>
  <si>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</si>
  <si>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</si>
  <si>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</si>
  <si>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ALFALFA HAY</t>
  </si>
  <si>
    <t>TON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</si>
  <si>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</si>
  <si>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</si>
  <si>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</si>
  <si>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</si>
  <si>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</si>
  <si>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</si>
  <si>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</si>
  <si>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</si>
  <si>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</si>
  <si>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</si>
  <si>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</si>
  <si>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</si>
  <si>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</si>
  <si>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</si>
  <si>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</si>
  <si>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</si>
  <si>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</si>
  <si>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</si>
  <si>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</si>
  <si>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</si>
  <si>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</si>
  <si>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1/2 TON PICKUP - 4WD</t>
  </si>
  <si>
    <t>GENERAL OVERHEAD</t>
  </si>
  <si>
    <t>OPERATOR MANAGEMENT</t>
  </si>
  <si>
    <t>-----</t>
  </si>
  <si>
    <t>-------</t>
  </si>
  <si>
    <t>Total ANNUAL</t>
  </si>
  <si>
    <t>CONCRETE DITCH</t>
  </si>
  <si>
    <t>Purchased Water</t>
  </si>
  <si>
    <t>GATED PIPE</t>
  </si>
  <si>
    <t>Total GROW ALFALFA</t>
  </si>
  <si>
    <t>Total HARVEST 1ST CUT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</si>
  <si>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</si>
  <si>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</si>
  <si>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</si>
  <si>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</si>
  <si>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</si>
  <si>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</si>
  <si>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</si>
  <si>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</si>
  <si>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</si>
  <si>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</si>
  <si>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</si>
  <si>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Alfalfa Stand: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</si>
  <si>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</si>
  <si>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</si>
  <si>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</si>
  <si>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</si>
  <si>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</si>
  <si>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</si>
  <si>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</si>
  <si>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</si>
  <si>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</si>
  <si>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</si>
  <si>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  Long-term Interest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</si>
  <si>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</si>
  <si>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</si>
  <si>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</si>
  <si>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</si>
  <si>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</si>
  <si>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FIXED COSTS SECTION ----------------</t>
  </si>
  <si>
    <t>VARIABLE COSTS SECTION ---------</t>
  </si>
  <si>
    <t>RETURNS SECTION ------------------</t>
  </si>
  <si>
    <t>Alfalfa Hay, Baled - Big Horn-Washakie County Area</t>
  </si>
  <si>
    <t>105 Acre Enterprise</t>
  </si>
  <si>
    <t>LABOR HOUSE - 8 MONTH EMPLOYEE</t>
  </si>
  <si>
    <t>LABOR HOUSE - FULL TIME EMPLOYEE</t>
  </si>
  <si>
    <t>MACHINE SHED - 20 X 40</t>
  </si>
  <si>
    <t>METAL SHOP - 40 X 80</t>
  </si>
  <si>
    <t>4 WHEELER - 2WD</t>
  </si>
  <si>
    <t>MINI PICKUP</t>
  </si>
  <si>
    <t>3/4 TON PICKUP - 4WD</t>
  </si>
  <si>
    <t>**GROW**</t>
  </si>
  <si>
    <t>CUSTOM FERTILIZE Operation</t>
  </si>
  <si>
    <t xml:space="preserve">11-52-0       </t>
  </si>
  <si>
    <t>CUSTOM FERTILIZE</t>
  </si>
  <si>
    <t>ACRE</t>
  </si>
  <si>
    <t>PULL DITCHES     Operation</t>
  </si>
  <si>
    <t>PULL ENDS        Operation</t>
  </si>
  <si>
    <t>LAY PIPE         Operation</t>
  </si>
  <si>
    <t>DELIVERY SYSTEM</t>
  </si>
  <si>
    <t>DIRT DITCH</t>
  </si>
  <si>
    <t>PICKUP PIPE      Operation</t>
  </si>
  <si>
    <t>**1ST CUTTING**</t>
  </si>
  <si>
    <t>SWATH            Operation</t>
  </si>
  <si>
    <t>RAKE             Operation</t>
  </si>
  <si>
    <t>BALE             Operation</t>
  </si>
  <si>
    <t xml:space="preserve">BALING TWINE  </t>
  </si>
  <si>
    <t>BOX</t>
  </si>
  <si>
    <t>HAUL/STACK BALES Operation</t>
  </si>
  <si>
    <t>SPRAY WEEDS      Operation</t>
  </si>
  <si>
    <t xml:space="preserve">2,4D          </t>
  </si>
  <si>
    <t>GAL</t>
  </si>
  <si>
    <t xml:space="preserve">ROUNDUP       </t>
  </si>
  <si>
    <t xml:space="preserve">MALATHION     </t>
  </si>
  <si>
    <t xml:space="preserve">SPREADER      </t>
  </si>
  <si>
    <t xml:space="preserve">LAY PIPE      </t>
  </si>
  <si>
    <t>CUSTOM SPRAY     Operation</t>
  </si>
  <si>
    <t xml:space="preserve">LORSBAN       </t>
  </si>
  <si>
    <t xml:space="preserve">CUSTOM SPRAY  </t>
  </si>
  <si>
    <t>Total GROW</t>
  </si>
  <si>
    <t>**2ND CUTTING**</t>
  </si>
  <si>
    <t>Total 2ND CUTTING</t>
  </si>
  <si>
    <t>**3RD CUTTING**</t>
  </si>
  <si>
    <t>Total 3RD CUTTING</t>
  </si>
  <si>
    <t>CLOSE DITCHES    Operation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</si>
</sst>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44" fontId="1" fillId="0" borderId="0" xfId="1" applyFont="1"/>
    <xf numFmtId="44" fontId="0" fillId="0" borderId="0" xfId="0" applyNumberFormat="1" applyFont="1"/>
    <xf numFmtId="8" fontId="0" fillId="0" borderId="0" xfId="0" applyNumberFormat="1" applyFont="1"/>
    <xf numFmtId="9" fontId="1" fillId="0" borderId="0" xfId="43" applyFont="1"/>
    <xf numFmtId="9" fontId="0" fillId="0" borderId="0" xfId="0" applyNumberFormat="1" applyFont="1"/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0" fillId="0" borderId="0" xfId="0" applyFont="1" applyAlignment="1"/>
    <xf numFmtId="0" fontId="19" fillId="0" borderId="0" xfId="0" applyFont="1"/>
    <xf numFmtId="0" fontId="20" fillId="0" borderId="0" xfId="0" applyFont="1" applyAlignment="1"/>
    <xf numFmtId="165" fontId="18" fillId="33" borderId="0" xfId="0" applyNumberFormat="1" applyFont="1" applyFill="1" applyAlignment="1" applyProtection="1">
      <alignment horizontal="right"/>
      <protection locked="0"/>
    </xf>
    <xf numFmtId="0" fontId="18" fillId="33" borderId="0" xfId="0" applyFont="1" applyFill="1" applyProtection="1">
      <protection locked="0"/>
    </xf>
    <xf numFmtId="44" fontId="18" fillId="33" borderId="0" xfId="1" applyFont="1" applyFill="1" applyProtection="1">
      <protection locked="0"/>
    </xf>
    <xf numFmtId="49" fontId="0" fillId="0" borderId="0" xfId="0" applyNumberFormat="1" applyFont="1" applyAlignment="1" applyProtection="1">
      <alignment horizontal="left"/>
    </xf>
    <xf numFmtId="2" fontId="0" fillId="0" borderId="0" xfId="0" applyNumberFormat="1" applyProtection="1"/>
    <xf numFmtId="165" fontId="0" fillId="0" borderId="0" xfId="0" applyNumberFormat="1" applyProtection="1"/>
    <xf numFmtId="49" fontId="18" fillId="33" borderId="0" xfId="0" applyNumberFormat="1" applyFont="1" applyFill="1" applyAlignment="1" applyProtection="1">
      <alignment horizontal="left"/>
      <protection locked="0"/>
    </xf>
    <xf numFmtId="44" fontId="1" fillId="0" borderId="0" xfId="1" applyFont="1" applyProtection="1"/>
    <xf numFmtId="165" fontId="18" fillId="33" borderId="0" xfId="0" applyNumberFormat="1" applyFont="1" applyFill="1" applyProtection="1">
      <protection locked="0"/>
    </xf>
    <xf numFmtId="44" fontId="1" fillId="0" borderId="0" xfId="1" applyFont="1" applyFill="1" applyProtection="1"/>
    <xf numFmtId="0" fontId="0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quotePrefix="1" applyAlignment="1" applyProtection="1">
      <alignment horizontal="center"/>
    </xf>
    <xf numFmtId="0" fontId="0" fillId="0" borderId="0" xfId="0" quotePrefix="1" applyProtection="1"/>
    <xf numFmtId="0" fontId="0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center"/>
    </xf>
    <xf numFmtId="0" fontId="0" fillId="0" borderId="0" xfId="0" quotePrefix="1" applyFont="1" applyAlignment="1" applyProtection="1">
      <alignment horizontal="center"/>
    </xf>
    <xf numFmtId="2" fontId="0" fillId="0" borderId="0" xfId="0" applyNumberFormat="1" applyFont="1" applyAlignment="1" applyProtection="1">
      <alignment horizontal="center"/>
    </xf>
    <xf numFmtId="2" fontId="0" fillId="0" borderId="0" xfId="0" applyNumberFormat="1" applyFont="1" applyProtection="1"/>
    <xf numFmtId="44" fontId="0" fillId="0" borderId="0" xfId="0" applyNumberFormat="1" applyFont="1" applyProtection="1"/>
    <xf numFmtId="0" fontId="0" fillId="0" borderId="0" xfId="0" applyProtection="1"/>
    <xf numFmtId="0" fontId="0" fillId="0" borderId="0" xfId="0" quotePrefix="1" applyAlignment="1" applyProtection="1">
      <alignment horizontal="right"/>
    </xf>
    <xf numFmtId="0" fontId="0" fillId="0" borderId="0" xfId="0" quotePrefix="1" applyAlignment="1" applyProtection="1">
      <alignment horizontal="left"/>
    </xf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quotePrefix="1" applyFont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/>
    <xf numFmtId="0" fontId="0" fillId="0" borderId="0" xfId="0" applyAlignment="1" applyProtection="1"/>
    <xf numFmtId="0" fontId="0" fillId="0" borderId="0" xfId="0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3333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pane ySplit="12" topLeftCell="A13" activePane="bottomLeft" state="frozen"/>
      <selection pane="bottomLeft" activeCell="A13" sqref="A13"/>
    </sheetView>
  </sheetViews>
  <sheetFormatPr defaultRowHeight="15"/>
  <cols>
    <col min="1" max="1" width="29.85546875" style="6" customWidth="1"/>
    <col min="2" max="3" width="10.7109375" style="6" customWidth="1"/>
    <col min="4" max="4" width="8.7109375" style="6" customWidth="1"/>
    <col min="5" max="7" width="10.7109375" style="6" customWidth="1"/>
    <col min="8" max="16384" width="9.140625" style="6"/>
  </cols>
  <sheetData>
    <row r="1" spans="1:8" ht="18">
      <c r="A1" s="48" t="s">
        <v>75</v>
      </c>
      <c r="B1" s="49"/>
      <c r="C1" s="49"/>
      <c r="D1" s="49"/>
      <c r="E1" s="49"/>
      <c r="F1" s="49"/>
      <c r="G1" s="49"/>
      <c r="H1" s="22"/>
    </row>
    <row r="2" spans="1:8" ht="18">
      <c r="A2" s="48" t="s">
        <v>76</v>
      </c>
      <c r="B2" s="49"/>
      <c r="C2" s="49"/>
      <c r="D2" s="49"/>
      <c r="E2" s="49"/>
      <c r="F2" s="49"/>
      <c r="G2" s="49"/>
    </row>
    <row r="3" spans="1:8" ht="18">
      <c r="A3" s="48" t="s">
        <v>80</v>
      </c>
      <c r="B3" s="49"/>
      <c r="C3" s="49"/>
      <c r="D3" s="49"/>
      <c r="E3" s="49"/>
      <c r="F3" s="49"/>
      <c r="G3" s="49"/>
    </row>
    <row r="4" spans="1:8" ht="18">
      <c r="A4" s="48" t="s">
        <v>81</v>
      </c>
      <c r="B4" s="49"/>
      <c r="C4" s="49"/>
      <c r="D4" s="49"/>
      <c r="E4" s="49"/>
      <c r="F4" s="49"/>
      <c r="G4" s="49"/>
    </row>
    <row r="5" spans="1:8">
      <c r="A5" s="21"/>
      <c r="B5" s="21"/>
      <c r="C5" s="21"/>
      <c r="D5" s="21"/>
      <c r="E5" s="21"/>
      <c r="F5" s="21"/>
      <c r="G5" s="21"/>
    </row>
    <row r="6" spans="1:8">
      <c r="A6" s="18" t="s">
        <v>79</v>
      </c>
      <c r="B6" s="1" t="s">
        <v>73</v>
      </c>
      <c r="C6" s="1" t="s">
        <v>73</v>
      </c>
      <c r="D6" s="1" t="s">
        <v>73</v>
      </c>
      <c r="E6" s="1" t="s">
        <v>73</v>
      </c>
      <c r="F6" s="1" t="s">
        <v>73</v>
      </c>
      <c r="G6" s="1" t="s">
        <v>73</v>
      </c>
      <c r="H6" s="17" t="s">
        <v>74</v>
      </c>
    </row>
    <row r="7" spans="1:8">
      <c r="F7" s="47" t="s">
        <v>1</v>
      </c>
      <c r="G7" s="47"/>
    </row>
    <row r="8" spans="1:8">
      <c r="E8" s="4" t="s">
        <v>2</v>
      </c>
      <c r="F8" s="4" t="s">
        <v>3</v>
      </c>
      <c r="G8" s="4"/>
    </row>
    <row r="9" spans="1:8">
      <c r="E9" s="4" t="s">
        <v>4</v>
      </c>
      <c r="F9" s="4" t="s">
        <v>18</v>
      </c>
      <c r="G9" s="4" t="s">
        <v>19</v>
      </c>
    </row>
    <row r="10" spans="1:8">
      <c r="E10" s="10">
        <v>1</v>
      </c>
      <c r="F10" s="11">
        <v>0</v>
      </c>
      <c r="G10" s="11">
        <v>1</v>
      </c>
      <c r="H10" s="11"/>
    </row>
    <row r="11" spans="1:8">
      <c r="A11" s="6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4" t="s">
        <v>9</v>
      </c>
      <c r="G11" s="4" t="s">
        <v>9</v>
      </c>
    </row>
    <row r="12" spans="1:8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14</v>
      </c>
      <c r="G12" s="6" t="s">
        <v>14</v>
      </c>
    </row>
    <row r="13" spans="1:8">
      <c r="A13" s="25" t="s">
        <v>15</v>
      </c>
      <c r="B13" s="12">
        <v>5</v>
      </c>
      <c r="C13" s="20" t="s">
        <v>16</v>
      </c>
      <c r="D13" s="13">
        <v>72.11</v>
      </c>
      <c r="E13" s="14">
        <f>D13*B13</f>
        <v>360.55</v>
      </c>
      <c r="F13" s="13">
        <v>180.28</v>
      </c>
      <c r="G13" s="7">
        <f>E13-F13</f>
        <v>180.27</v>
      </c>
      <c r="H13" s="9"/>
    </row>
    <row r="14" spans="1:8">
      <c r="A14" s="4" t="s">
        <v>10</v>
      </c>
      <c r="B14" s="4" t="s">
        <v>11</v>
      </c>
      <c r="C14" s="4" t="s">
        <v>12</v>
      </c>
      <c r="D14" s="4" t="s">
        <v>13</v>
      </c>
      <c r="E14" s="4" t="s">
        <v>14</v>
      </c>
      <c r="F14" s="4" t="s">
        <v>14</v>
      </c>
      <c r="G14" s="4" t="s">
        <v>14</v>
      </c>
    </row>
    <row r="15" spans="1:8">
      <c r="A15" s="6" t="s">
        <v>17</v>
      </c>
      <c r="B15" s="5"/>
      <c r="C15" s="5"/>
      <c r="D15" s="14"/>
      <c r="E15" s="14">
        <f>SUM(E13:E13)</f>
        <v>360.55</v>
      </c>
      <c r="F15" s="14">
        <f>SUM(F13:F13)</f>
        <v>180.28</v>
      </c>
      <c r="G15" s="14">
        <f>SUM(G13:G13)</f>
        <v>180.27</v>
      </c>
      <c r="H15" s="8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13"/>
  <sheetViews>
    <sheetView workbookViewId="0">
      <pane ySplit="9" topLeftCell="A10" activePane="bottomLeft" state="frozen"/>
      <selection pane="bottomLeft" activeCell="A10" sqref="A10"/>
    </sheetView>
  </sheetViews>
  <sheetFormatPr defaultRowHeight="15"/>
  <cols>
    <col min="1" max="1" width="32.7109375" style="34" customWidth="1"/>
    <col min="2" max="2" width="10.7109375" style="38" customWidth="1"/>
    <col min="3" max="3" width="12.7109375" style="38" customWidth="1"/>
    <col min="4" max="4" width="20.7109375" style="34" customWidth="1"/>
    <col min="5" max="5" width="10.7109375" style="34" customWidth="1"/>
    <col min="6" max="6" width="8.7109375" style="34" customWidth="1"/>
    <col min="7" max="11" width="10.7109375" style="34" customWidth="1"/>
    <col min="12" max="16384" width="9.140625" style="34"/>
  </cols>
  <sheetData>
    <row r="1" spans="1:12" ht="18">
      <c r="A1" s="52" t="s">
        <v>75</v>
      </c>
      <c r="B1" s="53"/>
      <c r="C1" s="53"/>
      <c r="D1" s="53"/>
      <c r="E1" s="53"/>
      <c r="F1" s="53"/>
      <c r="G1" s="53"/>
      <c r="H1" s="54"/>
      <c r="I1" s="54"/>
      <c r="J1" s="54"/>
      <c r="K1" s="54"/>
    </row>
    <row r="2" spans="1:12" ht="18">
      <c r="A2" s="52" t="s">
        <v>76</v>
      </c>
      <c r="B2" s="53"/>
      <c r="C2" s="53"/>
      <c r="D2" s="53"/>
      <c r="E2" s="53"/>
      <c r="F2" s="53"/>
      <c r="G2" s="53"/>
      <c r="H2" s="54"/>
      <c r="I2" s="54"/>
      <c r="J2" s="54"/>
      <c r="K2" s="54"/>
    </row>
    <row r="3" spans="1:12" ht="18">
      <c r="A3" s="52" t="str">
        <f>RETURNS!A3</f>
        <v>Alfalfa Hay, Baled - Big Horn-Washakie County Area</v>
      </c>
      <c r="B3" s="53"/>
      <c r="C3" s="53"/>
      <c r="D3" s="53"/>
      <c r="E3" s="53"/>
      <c r="F3" s="53"/>
      <c r="G3" s="53"/>
      <c r="H3" s="54"/>
      <c r="I3" s="54"/>
      <c r="J3" s="54"/>
      <c r="K3" s="54"/>
    </row>
    <row r="4" spans="1:12" ht="18">
      <c r="A4" s="52" t="str">
        <f>RETURNS!A4</f>
        <v>105 Acre Enterprise</v>
      </c>
      <c r="B4" s="53"/>
      <c r="C4" s="53"/>
      <c r="D4" s="53"/>
      <c r="E4" s="53"/>
      <c r="F4" s="53"/>
      <c r="G4" s="53"/>
      <c r="H4" s="54"/>
      <c r="I4" s="54"/>
      <c r="J4" s="54"/>
      <c r="K4" s="54"/>
    </row>
    <row r="5" spans="1:12">
      <c r="A5" s="35" t="s">
        <v>78</v>
      </c>
      <c r="B5" s="36" t="s">
        <v>73</v>
      </c>
      <c r="C5" s="36" t="s">
        <v>73</v>
      </c>
      <c r="D5" s="36" t="s">
        <v>73</v>
      </c>
      <c r="E5" s="36" t="s">
        <v>73</v>
      </c>
      <c r="F5" s="36" t="s">
        <v>73</v>
      </c>
      <c r="G5" s="36" t="s">
        <v>73</v>
      </c>
      <c r="H5" s="36" t="s">
        <v>73</v>
      </c>
      <c r="I5" s="36" t="s">
        <v>73</v>
      </c>
      <c r="J5" s="36" t="s">
        <v>73</v>
      </c>
      <c r="K5" s="36" t="s">
        <v>73</v>
      </c>
      <c r="L5" s="37" t="s">
        <v>74</v>
      </c>
    </row>
    <row r="6" spans="1:12">
      <c r="D6" s="50" t="s">
        <v>22</v>
      </c>
      <c r="E6" s="51"/>
      <c r="F6" s="51"/>
      <c r="G6" s="51"/>
      <c r="H6" s="39" t="s">
        <v>23</v>
      </c>
      <c r="J6" s="51" t="s">
        <v>1</v>
      </c>
      <c r="K6" s="51"/>
    </row>
    <row r="7" spans="1:12">
      <c r="B7" s="51" t="s">
        <v>24</v>
      </c>
      <c r="C7" s="51"/>
      <c r="E7" s="39" t="s">
        <v>25</v>
      </c>
      <c r="F7" s="39" t="s">
        <v>7</v>
      </c>
      <c r="G7" s="39"/>
      <c r="H7" s="39" t="s">
        <v>26</v>
      </c>
      <c r="I7" s="39" t="s">
        <v>2</v>
      </c>
      <c r="J7" s="39" t="s">
        <v>3</v>
      </c>
      <c r="K7" s="39"/>
    </row>
    <row r="8" spans="1:12">
      <c r="A8" s="34" t="s">
        <v>27</v>
      </c>
      <c r="B8" s="39" t="s">
        <v>28</v>
      </c>
      <c r="C8" s="39" t="s">
        <v>29</v>
      </c>
      <c r="D8" s="39" t="s">
        <v>30</v>
      </c>
      <c r="E8" s="39" t="s">
        <v>31</v>
      </c>
      <c r="F8" s="39" t="s">
        <v>32</v>
      </c>
      <c r="G8" s="39" t="s">
        <v>33</v>
      </c>
      <c r="H8" s="39" t="s">
        <v>31</v>
      </c>
      <c r="I8" s="39" t="s">
        <v>4</v>
      </c>
      <c r="J8" s="39" t="s">
        <v>18</v>
      </c>
      <c r="K8" s="39" t="s">
        <v>19</v>
      </c>
    </row>
    <row r="9" spans="1:12">
      <c r="A9" s="39" t="s">
        <v>34</v>
      </c>
      <c r="B9" s="40" t="s">
        <v>11</v>
      </c>
      <c r="C9" s="39" t="s">
        <v>11</v>
      </c>
      <c r="D9" s="39" t="s">
        <v>35</v>
      </c>
      <c r="E9" s="39" t="s">
        <v>11</v>
      </c>
      <c r="F9" s="39" t="s">
        <v>36</v>
      </c>
      <c r="G9" s="39" t="s">
        <v>13</v>
      </c>
      <c r="H9" s="39" t="s">
        <v>14</v>
      </c>
      <c r="I9" s="39" t="s">
        <v>12</v>
      </c>
      <c r="J9" s="39" t="s">
        <v>12</v>
      </c>
      <c r="K9" s="39" t="s">
        <v>12</v>
      </c>
    </row>
    <row r="10" spans="1:12">
      <c r="A10" s="34" t="s">
        <v>37</v>
      </c>
      <c r="J10" s="39"/>
      <c r="K10" s="39"/>
    </row>
    <row r="11" spans="1:12">
      <c r="A11" s="30" t="s">
        <v>82</v>
      </c>
      <c r="B11" s="26"/>
      <c r="C11" s="26"/>
      <c r="D11" s="25"/>
      <c r="E11" s="24"/>
      <c r="F11" s="25"/>
      <c r="G11" s="26"/>
      <c r="H11" s="26"/>
      <c r="I11" s="26">
        <v>3.28</v>
      </c>
      <c r="J11" s="26">
        <v>0</v>
      </c>
      <c r="K11" s="31">
        <f>I11-J11</f>
        <v>3.28</v>
      </c>
    </row>
    <row r="12" spans="1:12">
      <c r="A12" s="30" t="s">
        <v>83</v>
      </c>
      <c r="B12" s="26"/>
      <c r="C12" s="26"/>
      <c r="D12" s="25"/>
      <c r="E12" s="24"/>
      <c r="F12" s="25"/>
      <c r="G12" s="26"/>
      <c r="H12" s="26"/>
      <c r="I12" s="26">
        <v>3.28</v>
      </c>
      <c r="J12" s="26">
        <v>0</v>
      </c>
      <c r="K12" s="31">
        <f t="shared" ref="K12:K20" si="0">I12-J12</f>
        <v>3.28</v>
      </c>
    </row>
    <row r="13" spans="1:12">
      <c r="A13" s="30" t="s">
        <v>84</v>
      </c>
      <c r="B13" s="26"/>
      <c r="C13" s="26"/>
      <c r="D13" s="25"/>
      <c r="E13" s="24"/>
      <c r="F13" s="25"/>
      <c r="G13" s="26"/>
      <c r="H13" s="26"/>
      <c r="I13" s="26">
        <v>0.42</v>
      </c>
      <c r="J13" s="26">
        <v>0</v>
      </c>
      <c r="K13" s="31">
        <f t="shared" si="0"/>
        <v>0.42</v>
      </c>
    </row>
    <row r="14" spans="1:12">
      <c r="A14" s="30" t="s">
        <v>85</v>
      </c>
      <c r="B14" s="26"/>
      <c r="C14" s="26"/>
      <c r="D14" s="25"/>
      <c r="E14" s="24"/>
      <c r="F14" s="25"/>
      <c r="G14" s="26"/>
      <c r="H14" s="26"/>
      <c r="I14" s="26">
        <v>1.26</v>
      </c>
      <c r="J14" s="26">
        <v>0</v>
      </c>
      <c r="K14" s="31">
        <f t="shared" si="0"/>
        <v>1.26</v>
      </c>
    </row>
    <row r="15" spans="1:12">
      <c r="A15" s="30" t="s">
        <v>86</v>
      </c>
      <c r="B15" s="26">
        <v>3.1</v>
      </c>
      <c r="C15" s="26">
        <v>14.47</v>
      </c>
      <c r="D15" s="25"/>
      <c r="E15" s="24"/>
      <c r="F15" s="25"/>
      <c r="G15" s="26"/>
      <c r="H15" s="26"/>
      <c r="I15" s="31">
        <f t="shared" ref="I15:I18" si="1">SUM(B15:C15)+H15</f>
        <v>17.57</v>
      </c>
      <c r="J15" s="26">
        <v>0</v>
      </c>
      <c r="K15" s="31">
        <f t="shared" si="0"/>
        <v>17.57</v>
      </c>
    </row>
    <row r="16" spans="1:12">
      <c r="A16" s="30" t="s">
        <v>87</v>
      </c>
      <c r="B16" s="26">
        <v>2.58</v>
      </c>
      <c r="C16" s="26">
        <v>1.54</v>
      </c>
      <c r="D16" s="25"/>
      <c r="E16" s="24"/>
      <c r="F16" s="25"/>
      <c r="G16" s="26"/>
      <c r="H16" s="26"/>
      <c r="I16" s="31">
        <f t="shared" si="1"/>
        <v>4.12</v>
      </c>
      <c r="J16" s="26">
        <v>0</v>
      </c>
      <c r="K16" s="31">
        <f t="shared" ref="K16:K18" si="2">I16-J16</f>
        <v>4.12</v>
      </c>
    </row>
    <row r="17" spans="1:11">
      <c r="A17" s="30" t="s">
        <v>38</v>
      </c>
      <c r="B17" s="26">
        <v>14.94</v>
      </c>
      <c r="C17" s="26">
        <v>2.48</v>
      </c>
      <c r="D17" s="25"/>
      <c r="E17" s="24"/>
      <c r="F17" s="25"/>
      <c r="G17" s="26"/>
      <c r="H17" s="26"/>
      <c r="I17" s="31">
        <f t="shared" si="1"/>
        <v>17.419999999999998</v>
      </c>
      <c r="J17" s="26">
        <v>0</v>
      </c>
      <c r="K17" s="31">
        <f t="shared" si="2"/>
        <v>17.419999999999998</v>
      </c>
    </row>
    <row r="18" spans="1:11">
      <c r="A18" s="30" t="s">
        <v>88</v>
      </c>
      <c r="B18" s="26">
        <v>33.36</v>
      </c>
      <c r="C18" s="26">
        <v>4.38</v>
      </c>
      <c r="D18" s="25"/>
      <c r="E18" s="24"/>
      <c r="F18" s="25"/>
      <c r="G18" s="26"/>
      <c r="H18" s="26"/>
      <c r="I18" s="31">
        <f t="shared" si="1"/>
        <v>37.74</v>
      </c>
      <c r="J18" s="26">
        <v>0</v>
      </c>
      <c r="K18" s="31">
        <f t="shared" si="2"/>
        <v>37.74</v>
      </c>
    </row>
    <row r="19" spans="1:11">
      <c r="A19" s="25" t="s">
        <v>39</v>
      </c>
      <c r="B19" s="26"/>
      <c r="C19" s="26"/>
      <c r="D19" s="25"/>
      <c r="E19" s="24"/>
      <c r="F19" s="25"/>
      <c r="G19" s="26"/>
      <c r="H19" s="26"/>
      <c r="I19" s="26">
        <v>10.26</v>
      </c>
      <c r="J19" s="26">
        <v>0</v>
      </c>
      <c r="K19" s="31">
        <f t="shared" si="0"/>
        <v>10.26</v>
      </c>
    </row>
    <row r="20" spans="1:11">
      <c r="A20" s="25" t="s">
        <v>40</v>
      </c>
      <c r="B20" s="26"/>
      <c r="C20" s="26"/>
      <c r="D20" s="25"/>
      <c r="E20" s="24"/>
      <c r="F20" s="25"/>
      <c r="G20" s="26"/>
      <c r="H20" s="26"/>
      <c r="I20" s="26">
        <v>20.21</v>
      </c>
      <c r="J20" s="26">
        <v>0</v>
      </c>
      <c r="K20" s="31">
        <f t="shared" si="0"/>
        <v>20.21</v>
      </c>
    </row>
    <row r="21" spans="1:11">
      <c r="A21" s="40" t="s">
        <v>52</v>
      </c>
      <c r="B21" s="40" t="s">
        <v>0</v>
      </c>
      <c r="C21" s="39" t="s">
        <v>42</v>
      </c>
      <c r="D21" s="39" t="s">
        <v>20</v>
      </c>
      <c r="E21" s="41" t="s">
        <v>0</v>
      </c>
      <c r="F21" s="39" t="s">
        <v>41</v>
      </c>
      <c r="G21" s="39" t="s">
        <v>42</v>
      </c>
      <c r="H21" s="39" t="s">
        <v>21</v>
      </c>
      <c r="I21" s="39" t="s">
        <v>42</v>
      </c>
      <c r="J21" s="39" t="s">
        <v>42</v>
      </c>
      <c r="K21" s="39" t="s">
        <v>42</v>
      </c>
    </row>
    <row r="22" spans="1:11">
      <c r="A22" s="34" t="s">
        <v>43</v>
      </c>
      <c r="E22" s="42"/>
      <c r="I22" s="43">
        <f>SUM(I11:I20)</f>
        <v>115.56</v>
      </c>
      <c r="J22" s="43">
        <f t="shared" ref="J22:K22" si="3">SUM(J11:J20)</f>
        <v>0</v>
      </c>
      <c r="K22" s="43">
        <f t="shared" si="3"/>
        <v>115.56</v>
      </c>
    </row>
    <row r="23" spans="1:11">
      <c r="E23" s="42"/>
    </row>
    <row r="24" spans="1:11">
      <c r="A24" s="44" t="s">
        <v>89</v>
      </c>
      <c r="E24" s="42"/>
    </row>
    <row r="25" spans="1:11">
      <c r="A25" s="30" t="s">
        <v>90</v>
      </c>
      <c r="B25" s="26">
        <v>0</v>
      </c>
      <c r="C25" s="26">
        <v>0</v>
      </c>
      <c r="D25" s="30" t="s">
        <v>91</v>
      </c>
      <c r="E25" s="32">
        <v>0.125</v>
      </c>
      <c r="F25" s="30" t="s">
        <v>16</v>
      </c>
      <c r="G25" s="26">
        <v>300</v>
      </c>
      <c r="H25" s="33">
        <f>ROUND(E25*G25+E26*G26,2)</f>
        <v>41.11</v>
      </c>
      <c r="I25" s="31">
        <f t="shared" ref="I25:I34" si="4">SUM(B25:C25)+H25</f>
        <v>41.11</v>
      </c>
      <c r="J25" s="26">
        <v>20.56</v>
      </c>
      <c r="K25" s="31">
        <f>I25-J25</f>
        <v>20.55</v>
      </c>
    </row>
    <row r="26" spans="1:11">
      <c r="A26" s="25"/>
      <c r="B26" s="26"/>
      <c r="C26" s="26"/>
      <c r="D26" s="30" t="s">
        <v>92</v>
      </c>
      <c r="E26" s="32">
        <v>1</v>
      </c>
      <c r="F26" s="30" t="s">
        <v>93</v>
      </c>
      <c r="G26" s="26">
        <v>3.61</v>
      </c>
      <c r="H26" s="28"/>
      <c r="I26" s="31">
        <f t="shared" si="4"/>
        <v>0</v>
      </c>
      <c r="J26" s="26">
        <v>0</v>
      </c>
      <c r="K26" s="31">
        <f t="shared" ref="K26:K34" si="5">I26-J26</f>
        <v>0</v>
      </c>
    </row>
    <row r="27" spans="1:11">
      <c r="A27" s="30" t="s">
        <v>94</v>
      </c>
      <c r="B27" s="26">
        <v>0.17</v>
      </c>
      <c r="C27" s="26">
        <v>0.23</v>
      </c>
      <c r="D27" s="25"/>
      <c r="E27" s="32"/>
      <c r="F27" s="25"/>
      <c r="G27" s="26"/>
      <c r="H27" s="26"/>
      <c r="I27" s="31">
        <f t="shared" si="4"/>
        <v>0.4</v>
      </c>
      <c r="J27" s="26">
        <v>0</v>
      </c>
      <c r="K27" s="31">
        <f t="shared" si="5"/>
        <v>0.4</v>
      </c>
    </row>
    <row r="28" spans="1:11">
      <c r="A28" s="30" t="s">
        <v>95</v>
      </c>
      <c r="B28" s="26">
        <v>0.05</v>
      </c>
      <c r="C28" s="26">
        <v>0.02</v>
      </c>
      <c r="D28" s="25"/>
      <c r="E28" s="32"/>
      <c r="F28" s="25"/>
      <c r="G28" s="26"/>
      <c r="H28" s="26"/>
      <c r="I28" s="31">
        <f t="shared" si="4"/>
        <v>7.0000000000000007E-2</v>
      </c>
      <c r="J28" s="26">
        <v>0</v>
      </c>
      <c r="K28" s="31">
        <f t="shared" si="5"/>
        <v>7.0000000000000007E-2</v>
      </c>
    </row>
    <row r="29" spans="1:11">
      <c r="A29" s="30" t="s">
        <v>96</v>
      </c>
      <c r="B29" s="26">
        <v>0.8</v>
      </c>
      <c r="C29" s="26">
        <v>0.19</v>
      </c>
      <c r="D29" s="25"/>
      <c r="E29" s="32"/>
      <c r="F29" s="25"/>
      <c r="G29" s="26"/>
      <c r="H29" s="26"/>
      <c r="I29" s="31">
        <f t="shared" si="4"/>
        <v>0.99</v>
      </c>
      <c r="J29" s="26">
        <v>0</v>
      </c>
      <c r="K29" s="31">
        <f t="shared" si="5"/>
        <v>0.99</v>
      </c>
    </row>
    <row r="30" spans="1:11">
      <c r="A30" s="30" t="s">
        <v>97</v>
      </c>
      <c r="B30" s="26">
        <v>0.36</v>
      </c>
      <c r="C30" s="26">
        <v>0</v>
      </c>
      <c r="D30" s="30" t="s">
        <v>45</v>
      </c>
      <c r="E30" s="32"/>
      <c r="F30" s="25"/>
      <c r="G30" s="26"/>
      <c r="H30" s="26">
        <v>2.12</v>
      </c>
      <c r="I30" s="31">
        <f t="shared" si="4"/>
        <v>2.48</v>
      </c>
      <c r="J30" s="26">
        <v>2.12</v>
      </c>
      <c r="K30" s="31">
        <f t="shared" si="5"/>
        <v>0.35999999999999988</v>
      </c>
    </row>
    <row r="31" spans="1:11">
      <c r="A31" s="30" t="s">
        <v>44</v>
      </c>
      <c r="B31" s="26">
        <v>0.15</v>
      </c>
      <c r="C31" s="26">
        <v>0</v>
      </c>
      <c r="D31" s="25"/>
      <c r="E31" s="32"/>
      <c r="F31" s="25"/>
      <c r="G31" s="26"/>
      <c r="H31" s="26"/>
      <c r="I31" s="31">
        <f t="shared" si="4"/>
        <v>0.15</v>
      </c>
      <c r="J31" s="26">
        <v>0</v>
      </c>
      <c r="K31" s="31">
        <f t="shared" si="5"/>
        <v>0.15</v>
      </c>
    </row>
    <row r="32" spans="1:11">
      <c r="A32" s="30" t="s">
        <v>46</v>
      </c>
      <c r="B32" s="26">
        <v>0.28999999999999998</v>
      </c>
      <c r="C32" s="26">
        <v>0</v>
      </c>
      <c r="D32" s="25"/>
      <c r="E32" s="32"/>
      <c r="F32" s="25"/>
      <c r="G32" s="26"/>
      <c r="H32" s="26"/>
      <c r="I32" s="31">
        <f t="shared" si="4"/>
        <v>0.28999999999999998</v>
      </c>
      <c r="J32" s="26">
        <v>0</v>
      </c>
      <c r="K32" s="31">
        <f t="shared" si="5"/>
        <v>0.28999999999999998</v>
      </c>
    </row>
    <row r="33" spans="1:11">
      <c r="A33" s="30" t="s">
        <v>98</v>
      </c>
      <c r="B33" s="26">
        <v>0.24</v>
      </c>
      <c r="C33" s="26">
        <v>0</v>
      </c>
      <c r="D33" s="25"/>
      <c r="E33" s="32"/>
      <c r="F33" s="25"/>
      <c r="G33" s="26"/>
      <c r="H33" s="26"/>
      <c r="I33" s="31">
        <f t="shared" si="4"/>
        <v>0.24</v>
      </c>
      <c r="J33" s="26">
        <v>0</v>
      </c>
      <c r="K33" s="31">
        <f t="shared" si="5"/>
        <v>0.24</v>
      </c>
    </row>
    <row r="34" spans="1:11">
      <c r="A34" s="30" t="s">
        <v>99</v>
      </c>
      <c r="B34" s="26">
        <v>0.8</v>
      </c>
      <c r="C34" s="26">
        <v>0.19</v>
      </c>
      <c r="D34" s="25"/>
      <c r="E34" s="32"/>
      <c r="F34" s="25"/>
      <c r="G34" s="26"/>
      <c r="H34" s="26"/>
      <c r="I34" s="31">
        <f t="shared" si="4"/>
        <v>0.99</v>
      </c>
      <c r="J34" s="26">
        <v>0</v>
      </c>
      <c r="K34" s="31">
        <f t="shared" si="5"/>
        <v>0.99</v>
      </c>
    </row>
    <row r="35" spans="1:11">
      <c r="A35" s="40" t="s">
        <v>52</v>
      </c>
      <c r="B35" s="40" t="s">
        <v>0</v>
      </c>
      <c r="C35" s="39" t="s">
        <v>42</v>
      </c>
      <c r="D35" s="39" t="s">
        <v>20</v>
      </c>
      <c r="E35" s="41" t="s">
        <v>0</v>
      </c>
      <c r="F35" s="39" t="s">
        <v>41</v>
      </c>
      <c r="G35" s="39" t="s">
        <v>42</v>
      </c>
      <c r="H35" s="39" t="s">
        <v>21</v>
      </c>
      <c r="I35" s="39" t="s">
        <v>42</v>
      </c>
      <c r="J35" s="39" t="s">
        <v>42</v>
      </c>
      <c r="K35" s="39" t="s">
        <v>42</v>
      </c>
    </row>
    <row r="36" spans="1:11">
      <c r="A36" s="34" t="s">
        <v>47</v>
      </c>
      <c r="E36" s="42"/>
      <c r="I36" s="43">
        <f>SUM(I25:I34)</f>
        <v>46.72</v>
      </c>
      <c r="J36" s="43">
        <f>SUM(J25:J34)</f>
        <v>22.68</v>
      </c>
      <c r="K36" s="43">
        <f>SUM(K25:K34)</f>
        <v>24.039999999999992</v>
      </c>
    </row>
    <row r="37" spans="1:11">
      <c r="E37" s="42"/>
    </row>
    <row r="38" spans="1:11">
      <c r="A38" s="27" t="s">
        <v>100</v>
      </c>
      <c r="B38" s="28"/>
      <c r="C38" s="28"/>
      <c r="D38" s="44"/>
      <c r="E38" s="29"/>
      <c r="F38" s="44"/>
      <c r="G38" s="28"/>
      <c r="H38" s="28"/>
    </row>
    <row r="39" spans="1:11">
      <c r="A39" s="30" t="s">
        <v>101</v>
      </c>
      <c r="B39" s="26">
        <v>1.74</v>
      </c>
      <c r="C39" s="26">
        <v>1.71</v>
      </c>
      <c r="D39" s="25"/>
      <c r="E39" s="32"/>
      <c r="F39" s="25"/>
      <c r="G39" s="26"/>
      <c r="H39" s="26"/>
      <c r="I39" s="31">
        <f t="shared" ref="I39:I42" si="6">SUM(B39:C39)+H39</f>
        <v>3.45</v>
      </c>
      <c r="J39" s="26">
        <v>1.73</v>
      </c>
      <c r="K39" s="31">
        <f t="shared" ref="K39:K42" si="7">I39-J39</f>
        <v>1.7200000000000002</v>
      </c>
    </row>
    <row r="40" spans="1:11">
      <c r="A40" s="30" t="s">
        <v>102</v>
      </c>
      <c r="B40" s="26">
        <v>1.93</v>
      </c>
      <c r="C40" s="26">
        <v>0.9</v>
      </c>
      <c r="D40" s="25"/>
      <c r="E40" s="32"/>
      <c r="F40" s="25"/>
      <c r="G40" s="26"/>
      <c r="H40" s="26"/>
      <c r="I40" s="31">
        <f t="shared" si="6"/>
        <v>2.83</v>
      </c>
      <c r="J40" s="26">
        <v>1.42</v>
      </c>
      <c r="K40" s="31">
        <f t="shared" si="7"/>
        <v>1.4100000000000001</v>
      </c>
    </row>
    <row r="41" spans="1:11">
      <c r="A41" s="30" t="s">
        <v>103</v>
      </c>
      <c r="B41" s="26">
        <v>2.46</v>
      </c>
      <c r="C41" s="26">
        <v>3.73</v>
      </c>
      <c r="D41" s="30" t="s">
        <v>104</v>
      </c>
      <c r="E41" s="32">
        <v>0.1</v>
      </c>
      <c r="F41" s="30" t="s">
        <v>105</v>
      </c>
      <c r="G41" s="26">
        <v>22.5</v>
      </c>
      <c r="H41" s="31">
        <f>ROUND(E41*G41,2)</f>
        <v>2.25</v>
      </c>
      <c r="I41" s="31">
        <f t="shared" si="6"/>
        <v>8.44</v>
      </c>
      <c r="J41" s="26">
        <v>4.22</v>
      </c>
      <c r="K41" s="31">
        <f t="shared" si="7"/>
        <v>4.22</v>
      </c>
    </row>
    <row r="42" spans="1:11">
      <c r="A42" s="30" t="s">
        <v>106</v>
      </c>
      <c r="B42" s="26">
        <v>4.34</v>
      </c>
      <c r="C42" s="26">
        <v>6.91</v>
      </c>
      <c r="D42" s="25"/>
      <c r="E42" s="32"/>
      <c r="F42" s="25"/>
      <c r="G42" s="26"/>
      <c r="H42" s="26"/>
      <c r="I42" s="31">
        <f t="shared" si="6"/>
        <v>11.25</v>
      </c>
      <c r="J42" s="26">
        <v>5.63</v>
      </c>
      <c r="K42" s="31">
        <f t="shared" si="7"/>
        <v>5.62</v>
      </c>
    </row>
    <row r="43" spans="1:11">
      <c r="A43" s="40" t="s">
        <v>52</v>
      </c>
      <c r="B43" s="40" t="s">
        <v>0</v>
      </c>
      <c r="C43" s="39" t="s">
        <v>42</v>
      </c>
      <c r="D43" s="39" t="s">
        <v>20</v>
      </c>
      <c r="E43" s="41" t="s">
        <v>0</v>
      </c>
      <c r="F43" s="39" t="s">
        <v>41</v>
      </c>
      <c r="G43" s="39" t="s">
        <v>42</v>
      </c>
      <c r="H43" s="39" t="s">
        <v>21</v>
      </c>
      <c r="I43" s="39" t="s">
        <v>42</v>
      </c>
      <c r="J43" s="39" t="s">
        <v>42</v>
      </c>
      <c r="K43" s="39" t="s">
        <v>42</v>
      </c>
    </row>
    <row r="44" spans="1:11">
      <c r="A44" s="34" t="s">
        <v>48</v>
      </c>
      <c r="E44" s="42"/>
      <c r="I44" s="43">
        <f t="shared" ref="I44:J44" si="8">SUM(I39:I42)</f>
        <v>25.97</v>
      </c>
      <c r="J44" s="43">
        <f t="shared" si="8"/>
        <v>13</v>
      </c>
      <c r="K44" s="43">
        <f>SUM(K39:K42)</f>
        <v>12.969999999999999</v>
      </c>
    </row>
    <row r="45" spans="1:11">
      <c r="E45" s="42"/>
    </row>
    <row r="46" spans="1:11">
      <c r="A46" s="27" t="s">
        <v>89</v>
      </c>
      <c r="B46" s="28"/>
      <c r="C46" s="28"/>
      <c r="D46" s="44"/>
      <c r="E46" s="29"/>
      <c r="F46" s="44"/>
      <c r="G46" s="28"/>
      <c r="H46" s="28"/>
    </row>
    <row r="47" spans="1:11">
      <c r="A47" s="30" t="s">
        <v>107</v>
      </c>
      <c r="B47" s="26">
        <v>0</v>
      </c>
      <c r="C47" s="26">
        <v>0</v>
      </c>
      <c r="D47" s="30" t="s">
        <v>108</v>
      </c>
      <c r="E47" s="32">
        <v>8.0000000000000002E-3</v>
      </c>
      <c r="F47" s="30" t="s">
        <v>109</v>
      </c>
      <c r="G47" s="26">
        <v>12.52</v>
      </c>
      <c r="H47" s="31">
        <f>ROUND(E47*G47+E48*G48+E49*G49+E50*G50+E51*G51,2)</f>
        <v>0.47</v>
      </c>
      <c r="I47" s="31">
        <f t="shared" ref="I47:I62" si="9">SUM(B47:C47)+H47</f>
        <v>0.47</v>
      </c>
      <c r="J47" s="26">
        <v>0.24</v>
      </c>
      <c r="K47" s="31">
        <f t="shared" ref="K47" si="10">I47-J47</f>
        <v>0.22999999999999998</v>
      </c>
    </row>
    <row r="48" spans="1:11">
      <c r="A48" s="25"/>
      <c r="B48" s="26"/>
      <c r="C48" s="26"/>
      <c r="D48" s="30" t="s">
        <v>110</v>
      </c>
      <c r="E48" s="32">
        <v>2E-3</v>
      </c>
      <c r="F48" s="30" t="s">
        <v>109</v>
      </c>
      <c r="G48" s="26">
        <v>52.23</v>
      </c>
      <c r="H48" s="28"/>
      <c r="I48" s="31"/>
      <c r="J48" s="26">
        <v>0</v>
      </c>
      <c r="K48" s="31">
        <f t="shared" ref="K48:K62" si="11">I48-J48</f>
        <v>0</v>
      </c>
    </row>
    <row r="49" spans="1:11">
      <c r="A49" s="25"/>
      <c r="B49" s="26"/>
      <c r="C49" s="26"/>
      <c r="D49" s="30" t="s">
        <v>111</v>
      </c>
      <c r="E49" s="32">
        <v>8.0000000000000002E-3</v>
      </c>
      <c r="F49" s="30" t="s">
        <v>109</v>
      </c>
      <c r="G49" s="26">
        <v>28.15</v>
      </c>
      <c r="H49" s="28"/>
      <c r="I49" s="31"/>
      <c r="J49" s="26">
        <v>0</v>
      </c>
      <c r="K49" s="31">
        <f t="shared" si="11"/>
        <v>0</v>
      </c>
    </row>
    <row r="50" spans="1:11">
      <c r="A50" s="25"/>
      <c r="B50" s="26"/>
      <c r="C50" s="26"/>
      <c r="D50" s="30" t="s">
        <v>112</v>
      </c>
      <c r="E50" s="32">
        <v>2E-3</v>
      </c>
      <c r="F50" s="30" t="s">
        <v>109</v>
      </c>
      <c r="G50" s="26">
        <v>19.45</v>
      </c>
      <c r="H50" s="28"/>
      <c r="I50" s="31"/>
      <c r="J50" s="26">
        <v>0</v>
      </c>
      <c r="K50" s="31">
        <f t="shared" si="11"/>
        <v>0</v>
      </c>
    </row>
    <row r="51" spans="1:11">
      <c r="A51" s="25"/>
      <c r="B51" s="26"/>
      <c r="C51" s="26"/>
      <c r="D51" s="30" t="s">
        <v>113</v>
      </c>
      <c r="E51" s="32"/>
      <c r="F51" s="25"/>
      <c r="G51" s="26"/>
      <c r="H51" s="28"/>
      <c r="I51" s="31"/>
      <c r="J51" s="26">
        <v>0</v>
      </c>
      <c r="K51" s="31">
        <f t="shared" si="11"/>
        <v>0</v>
      </c>
    </row>
    <row r="52" spans="1:11">
      <c r="A52" s="30" t="s">
        <v>97</v>
      </c>
      <c r="B52" s="26">
        <v>0.36</v>
      </c>
      <c r="C52" s="26">
        <v>0</v>
      </c>
      <c r="D52" s="30" t="s">
        <v>45</v>
      </c>
      <c r="E52" s="32"/>
      <c r="F52" s="25"/>
      <c r="G52" s="26"/>
      <c r="H52" s="26">
        <v>2.12</v>
      </c>
      <c r="I52" s="31">
        <f t="shared" si="9"/>
        <v>2.48</v>
      </c>
      <c r="J52" s="26">
        <v>2.12</v>
      </c>
      <c r="K52" s="31">
        <f t="shared" si="11"/>
        <v>0.35999999999999988</v>
      </c>
    </row>
    <row r="53" spans="1:11">
      <c r="A53" s="30" t="s">
        <v>44</v>
      </c>
      <c r="B53" s="26">
        <v>0.15</v>
      </c>
      <c r="C53" s="26">
        <v>0</v>
      </c>
      <c r="D53" s="25"/>
      <c r="E53" s="32"/>
      <c r="F53" s="25"/>
      <c r="G53" s="26"/>
      <c r="H53" s="26"/>
      <c r="I53" s="31">
        <f t="shared" si="9"/>
        <v>0.15</v>
      </c>
      <c r="J53" s="26">
        <v>0</v>
      </c>
      <c r="K53" s="31">
        <f t="shared" si="11"/>
        <v>0.15</v>
      </c>
    </row>
    <row r="54" spans="1:11">
      <c r="A54" s="30" t="s">
        <v>46</v>
      </c>
      <c r="B54" s="26">
        <v>0.28999999999999998</v>
      </c>
      <c r="C54" s="26">
        <v>0</v>
      </c>
      <c r="D54" s="25"/>
      <c r="E54" s="32"/>
      <c r="F54" s="25"/>
      <c r="G54" s="26"/>
      <c r="H54" s="26"/>
      <c r="I54" s="31">
        <f t="shared" si="9"/>
        <v>0.28999999999999998</v>
      </c>
      <c r="J54" s="26">
        <v>0</v>
      </c>
      <c r="K54" s="31">
        <f t="shared" si="11"/>
        <v>0.28999999999999998</v>
      </c>
    </row>
    <row r="55" spans="1:11">
      <c r="A55" s="30" t="s">
        <v>98</v>
      </c>
      <c r="B55" s="26">
        <v>0.24</v>
      </c>
      <c r="C55" s="26">
        <v>0</v>
      </c>
      <c r="D55" s="25"/>
      <c r="E55" s="32"/>
      <c r="F55" s="25"/>
      <c r="G55" s="26"/>
      <c r="H55" s="26"/>
      <c r="I55" s="31">
        <f t="shared" si="9"/>
        <v>0.24</v>
      </c>
      <c r="J55" s="26">
        <v>0</v>
      </c>
      <c r="K55" s="31">
        <f t="shared" si="11"/>
        <v>0.24</v>
      </c>
    </row>
    <row r="56" spans="1:11">
      <c r="A56" s="30" t="s">
        <v>114</v>
      </c>
      <c r="B56" s="26">
        <v>0</v>
      </c>
      <c r="C56" s="26">
        <v>0</v>
      </c>
      <c r="D56" s="30" t="s">
        <v>115</v>
      </c>
      <c r="E56" s="32">
        <v>0.25</v>
      </c>
      <c r="F56" s="30" t="s">
        <v>109</v>
      </c>
      <c r="G56" s="26">
        <v>50.08</v>
      </c>
      <c r="H56" s="31">
        <f>ROUND(E56*G56+E57*G57,2)</f>
        <v>16.52</v>
      </c>
      <c r="I56" s="31">
        <f t="shared" si="9"/>
        <v>16.52</v>
      </c>
      <c r="J56" s="26">
        <v>8.26</v>
      </c>
      <c r="K56" s="31">
        <f t="shared" si="11"/>
        <v>8.26</v>
      </c>
    </row>
    <row r="57" spans="1:11">
      <c r="A57" s="25"/>
      <c r="B57" s="26"/>
      <c r="C57" s="26"/>
      <c r="D57" s="30" t="s">
        <v>116</v>
      </c>
      <c r="E57" s="32">
        <v>1</v>
      </c>
      <c r="F57" s="30" t="s">
        <v>93</v>
      </c>
      <c r="G57" s="26">
        <v>4</v>
      </c>
      <c r="H57" s="28"/>
      <c r="I57" s="31"/>
      <c r="J57" s="26">
        <v>0</v>
      </c>
      <c r="K57" s="31">
        <f t="shared" si="11"/>
        <v>0</v>
      </c>
    </row>
    <row r="58" spans="1:11">
      <c r="A58" s="30" t="s">
        <v>97</v>
      </c>
      <c r="B58" s="26">
        <v>0.36</v>
      </c>
      <c r="C58" s="26">
        <v>0</v>
      </c>
      <c r="D58" s="30" t="s">
        <v>45</v>
      </c>
      <c r="E58" s="32"/>
      <c r="F58" s="25"/>
      <c r="G58" s="26"/>
      <c r="H58" s="26">
        <v>2.12</v>
      </c>
      <c r="I58" s="31">
        <f t="shared" si="9"/>
        <v>2.48</v>
      </c>
      <c r="J58" s="26">
        <v>2.12</v>
      </c>
      <c r="K58" s="31">
        <f t="shared" si="11"/>
        <v>0.35999999999999988</v>
      </c>
    </row>
    <row r="59" spans="1:11">
      <c r="A59" s="30" t="s">
        <v>44</v>
      </c>
      <c r="B59" s="26">
        <v>0.15</v>
      </c>
      <c r="C59" s="26">
        <v>0</v>
      </c>
      <c r="D59" s="25"/>
      <c r="E59" s="32"/>
      <c r="F59" s="25"/>
      <c r="G59" s="26"/>
      <c r="H59" s="26"/>
      <c r="I59" s="31">
        <f t="shared" si="9"/>
        <v>0.15</v>
      </c>
      <c r="J59" s="26">
        <v>0</v>
      </c>
      <c r="K59" s="31">
        <f t="shared" si="11"/>
        <v>0.15</v>
      </c>
    </row>
    <row r="60" spans="1:11">
      <c r="A60" s="30" t="s">
        <v>46</v>
      </c>
      <c r="B60" s="26">
        <v>0.28999999999999998</v>
      </c>
      <c r="C60" s="26">
        <v>0</v>
      </c>
      <c r="D60" s="25"/>
      <c r="E60" s="32"/>
      <c r="F60" s="25"/>
      <c r="G60" s="26"/>
      <c r="H60" s="26"/>
      <c r="I60" s="31">
        <f t="shared" si="9"/>
        <v>0.28999999999999998</v>
      </c>
      <c r="J60" s="26">
        <v>0</v>
      </c>
      <c r="K60" s="31">
        <f t="shared" si="11"/>
        <v>0.28999999999999998</v>
      </c>
    </row>
    <row r="61" spans="1:11">
      <c r="A61" s="30" t="s">
        <v>98</v>
      </c>
      <c r="B61" s="26">
        <v>0.24</v>
      </c>
      <c r="C61" s="26">
        <v>0</v>
      </c>
      <c r="D61" s="25"/>
      <c r="E61" s="32"/>
      <c r="F61" s="25"/>
      <c r="G61" s="26"/>
      <c r="H61" s="26"/>
      <c r="I61" s="31">
        <f t="shared" si="9"/>
        <v>0.24</v>
      </c>
      <c r="J61" s="26">
        <v>0</v>
      </c>
      <c r="K61" s="31">
        <f t="shared" si="11"/>
        <v>0.24</v>
      </c>
    </row>
    <row r="62" spans="1:11">
      <c r="A62" s="30" t="s">
        <v>99</v>
      </c>
      <c r="B62" s="26">
        <v>0.8</v>
      </c>
      <c r="C62" s="26">
        <v>0.19</v>
      </c>
      <c r="D62" s="25"/>
      <c r="E62" s="32"/>
      <c r="F62" s="25"/>
      <c r="G62" s="26"/>
      <c r="H62" s="26"/>
      <c r="I62" s="31">
        <f t="shared" si="9"/>
        <v>0.99</v>
      </c>
      <c r="J62" s="26">
        <v>0</v>
      </c>
      <c r="K62" s="31">
        <f t="shared" si="11"/>
        <v>0.99</v>
      </c>
    </row>
    <row r="63" spans="1:11">
      <c r="A63" s="40" t="s">
        <v>52</v>
      </c>
      <c r="B63" s="40" t="s">
        <v>0</v>
      </c>
      <c r="C63" s="39" t="s">
        <v>42</v>
      </c>
      <c r="D63" s="39" t="s">
        <v>20</v>
      </c>
      <c r="E63" s="41" t="s">
        <v>0</v>
      </c>
      <c r="F63" s="39" t="s">
        <v>41</v>
      </c>
      <c r="G63" s="39" t="s">
        <v>42</v>
      </c>
      <c r="H63" s="39" t="s">
        <v>21</v>
      </c>
      <c r="I63" s="39" t="s">
        <v>42</v>
      </c>
      <c r="J63" s="39" t="s">
        <v>42</v>
      </c>
      <c r="K63" s="39" t="s">
        <v>42</v>
      </c>
    </row>
    <row r="64" spans="1:11">
      <c r="A64" s="44" t="s">
        <v>117</v>
      </c>
      <c r="E64" s="42"/>
      <c r="I64" s="43">
        <f>SUM(I47:I62)</f>
        <v>24.299999999999994</v>
      </c>
      <c r="J64" s="43">
        <f t="shared" ref="J64:K64" si="12">SUM(J47:J62)</f>
        <v>12.740000000000002</v>
      </c>
      <c r="K64" s="43">
        <f t="shared" si="12"/>
        <v>11.559999999999999</v>
      </c>
    </row>
    <row r="65" spans="1:11">
      <c r="A65" s="27"/>
      <c r="B65" s="34"/>
      <c r="C65" s="34"/>
    </row>
    <row r="66" spans="1:11">
      <c r="A66" s="27" t="s">
        <v>118</v>
      </c>
      <c r="B66" s="28"/>
      <c r="C66" s="28"/>
      <c r="D66" s="44"/>
      <c r="E66" s="29"/>
      <c r="F66" s="44"/>
      <c r="G66" s="28"/>
      <c r="H66" s="28"/>
    </row>
    <row r="67" spans="1:11">
      <c r="A67" s="30" t="s">
        <v>101</v>
      </c>
      <c r="B67" s="26">
        <v>1.74</v>
      </c>
      <c r="C67" s="26">
        <v>1.71</v>
      </c>
      <c r="D67" s="25"/>
      <c r="E67" s="32"/>
      <c r="F67" s="25"/>
      <c r="G67" s="26"/>
      <c r="H67" s="26"/>
      <c r="I67" s="31">
        <f t="shared" ref="I67:I70" si="13">SUM(B67:C67)+H67</f>
        <v>3.45</v>
      </c>
      <c r="J67" s="26">
        <v>1.73</v>
      </c>
      <c r="K67" s="31">
        <f t="shared" ref="K67:K70" si="14">I67-J67</f>
        <v>1.7200000000000002</v>
      </c>
    </row>
    <row r="68" spans="1:11">
      <c r="A68" s="30" t="s">
        <v>102</v>
      </c>
      <c r="B68" s="26">
        <v>1.93</v>
      </c>
      <c r="C68" s="26">
        <v>0.9</v>
      </c>
      <c r="D68" s="25"/>
      <c r="E68" s="32"/>
      <c r="F68" s="25"/>
      <c r="G68" s="26"/>
      <c r="H68" s="26"/>
      <c r="I68" s="31">
        <f t="shared" si="13"/>
        <v>2.83</v>
      </c>
      <c r="J68" s="26">
        <v>1.42</v>
      </c>
      <c r="K68" s="31">
        <f t="shared" si="14"/>
        <v>1.4100000000000001</v>
      </c>
    </row>
    <row r="69" spans="1:11">
      <c r="A69" s="30" t="s">
        <v>103</v>
      </c>
      <c r="B69" s="26">
        <v>1.84</v>
      </c>
      <c r="C69" s="26">
        <v>2.8</v>
      </c>
      <c r="D69" s="25" t="s">
        <v>104</v>
      </c>
      <c r="E69" s="32">
        <v>7.4999999999999997E-2</v>
      </c>
      <c r="F69" s="25" t="s">
        <v>105</v>
      </c>
      <c r="G69" s="26">
        <v>22.5</v>
      </c>
      <c r="H69" s="31">
        <f>ROUND(E69*G69,2)</f>
        <v>1.69</v>
      </c>
      <c r="I69" s="31">
        <f t="shared" si="13"/>
        <v>6.33</v>
      </c>
      <c r="J69" s="26">
        <v>3.17</v>
      </c>
      <c r="K69" s="31">
        <f t="shared" si="14"/>
        <v>3.16</v>
      </c>
    </row>
    <row r="70" spans="1:11">
      <c r="A70" s="30" t="s">
        <v>106</v>
      </c>
      <c r="B70" s="26">
        <v>4.34</v>
      </c>
      <c r="C70" s="26">
        <v>6.91</v>
      </c>
      <c r="D70" s="25"/>
      <c r="E70" s="32"/>
      <c r="F70" s="25"/>
      <c r="G70" s="26"/>
      <c r="H70" s="26"/>
      <c r="I70" s="31">
        <f t="shared" si="13"/>
        <v>11.25</v>
      </c>
      <c r="J70" s="26">
        <v>5.63</v>
      </c>
      <c r="K70" s="31">
        <f t="shared" si="14"/>
        <v>5.62</v>
      </c>
    </row>
    <row r="71" spans="1:11">
      <c r="A71" s="40" t="s">
        <v>52</v>
      </c>
      <c r="B71" s="40" t="s">
        <v>0</v>
      </c>
      <c r="C71" s="39" t="s">
        <v>42</v>
      </c>
      <c r="D71" s="39" t="s">
        <v>20</v>
      </c>
      <c r="E71" s="41" t="s">
        <v>0</v>
      </c>
      <c r="F71" s="39" t="s">
        <v>41</v>
      </c>
      <c r="G71" s="39" t="s">
        <v>42</v>
      </c>
      <c r="H71" s="39" t="s">
        <v>21</v>
      </c>
      <c r="I71" s="39" t="s">
        <v>42</v>
      </c>
      <c r="J71" s="39" t="s">
        <v>42</v>
      </c>
      <c r="K71" s="39" t="s">
        <v>42</v>
      </c>
    </row>
    <row r="72" spans="1:11">
      <c r="A72" s="27" t="s">
        <v>119</v>
      </c>
      <c r="B72" s="28"/>
      <c r="C72" s="28"/>
      <c r="D72" s="44"/>
      <c r="E72" s="29"/>
      <c r="F72" s="44"/>
      <c r="G72" s="28"/>
      <c r="H72" s="28"/>
      <c r="I72" s="43">
        <f t="shared" ref="I72:J72" si="15">SUM(I67:I70)</f>
        <v>23.86</v>
      </c>
      <c r="J72" s="43">
        <f t="shared" si="15"/>
        <v>11.95</v>
      </c>
      <c r="K72" s="43">
        <f>SUM(K67:K70)</f>
        <v>11.91</v>
      </c>
    </row>
    <row r="73" spans="1:11">
      <c r="E73" s="42"/>
    </row>
    <row r="74" spans="1:11">
      <c r="A74" s="27" t="s">
        <v>89</v>
      </c>
      <c r="B74" s="28"/>
      <c r="C74" s="28"/>
      <c r="D74" s="44"/>
      <c r="E74" s="29"/>
      <c r="F74" s="44"/>
      <c r="G74" s="28"/>
      <c r="H74" s="28"/>
    </row>
    <row r="75" spans="1:11">
      <c r="A75" s="30" t="s">
        <v>96</v>
      </c>
      <c r="B75" s="26">
        <v>0.8</v>
      </c>
      <c r="C75" s="26">
        <v>0.19</v>
      </c>
      <c r="D75" s="25"/>
      <c r="E75" s="32"/>
      <c r="F75" s="25"/>
      <c r="G75" s="26"/>
      <c r="H75" s="26"/>
      <c r="I75" s="31">
        <f t="shared" ref="I75" si="16">SUM(B75:C75)+H75</f>
        <v>0.99</v>
      </c>
      <c r="J75" s="26">
        <v>0</v>
      </c>
      <c r="K75" s="31">
        <f t="shared" ref="K75" si="17">I75-J75</f>
        <v>0.99</v>
      </c>
    </row>
    <row r="76" spans="1:11">
      <c r="A76" s="30" t="s">
        <v>97</v>
      </c>
      <c r="B76" s="26">
        <v>0.36</v>
      </c>
      <c r="C76" s="26">
        <v>0</v>
      </c>
      <c r="D76" s="25" t="s">
        <v>45</v>
      </c>
      <c r="E76" s="32"/>
      <c r="F76" s="25"/>
      <c r="G76" s="26"/>
      <c r="H76" s="26">
        <v>2.12</v>
      </c>
      <c r="I76" s="31">
        <f t="shared" ref="I76:I84" si="18">SUM(B76:C76)+H76</f>
        <v>2.48</v>
      </c>
      <c r="J76" s="26">
        <v>2.12</v>
      </c>
      <c r="K76" s="31">
        <f t="shared" ref="K76:K84" si="19">I76-J76</f>
        <v>0.35999999999999988</v>
      </c>
    </row>
    <row r="77" spans="1:11">
      <c r="A77" s="30" t="s">
        <v>44</v>
      </c>
      <c r="B77" s="26">
        <v>0.15</v>
      </c>
      <c r="C77" s="26">
        <v>0</v>
      </c>
      <c r="D77" s="25"/>
      <c r="E77" s="32"/>
      <c r="F77" s="25"/>
      <c r="G77" s="26"/>
      <c r="H77" s="26"/>
      <c r="I77" s="31">
        <f t="shared" si="18"/>
        <v>0.15</v>
      </c>
      <c r="J77" s="26">
        <v>0</v>
      </c>
      <c r="K77" s="31">
        <f t="shared" si="19"/>
        <v>0.15</v>
      </c>
    </row>
    <row r="78" spans="1:11">
      <c r="A78" s="30" t="s">
        <v>46</v>
      </c>
      <c r="B78" s="26">
        <v>0.28999999999999998</v>
      </c>
      <c r="C78" s="26">
        <v>0</v>
      </c>
      <c r="D78" s="25"/>
      <c r="E78" s="32"/>
      <c r="F78" s="25"/>
      <c r="G78" s="26"/>
      <c r="H78" s="26"/>
      <c r="I78" s="31">
        <f t="shared" si="18"/>
        <v>0.28999999999999998</v>
      </c>
      <c r="J78" s="26">
        <v>0</v>
      </c>
      <c r="K78" s="31">
        <f t="shared" si="19"/>
        <v>0.28999999999999998</v>
      </c>
    </row>
    <row r="79" spans="1:11">
      <c r="A79" s="30" t="s">
        <v>98</v>
      </c>
      <c r="B79" s="26">
        <v>0.24</v>
      </c>
      <c r="C79" s="26">
        <v>0</v>
      </c>
      <c r="D79" s="25"/>
      <c r="E79" s="32"/>
      <c r="F79" s="25"/>
      <c r="G79" s="26"/>
      <c r="H79" s="26"/>
      <c r="I79" s="31">
        <f t="shared" si="18"/>
        <v>0.24</v>
      </c>
      <c r="J79" s="26">
        <v>0</v>
      </c>
      <c r="K79" s="31">
        <f t="shared" si="19"/>
        <v>0.24</v>
      </c>
    </row>
    <row r="80" spans="1:11">
      <c r="A80" s="30" t="s">
        <v>97</v>
      </c>
      <c r="B80" s="26">
        <v>0.36</v>
      </c>
      <c r="C80" s="26">
        <v>0</v>
      </c>
      <c r="D80" s="25" t="s">
        <v>45</v>
      </c>
      <c r="E80" s="32"/>
      <c r="F80" s="25"/>
      <c r="G80" s="26"/>
      <c r="H80" s="26">
        <v>2.12</v>
      </c>
      <c r="I80" s="31">
        <f t="shared" si="18"/>
        <v>2.48</v>
      </c>
      <c r="J80" s="26">
        <v>2.12</v>
      </c>
      <c r="K80" s="31">
        <f t="shared" si="19"/>
        <v>0.35999999999999988</v>
      </c>
    </row>
    <row r="81" spans="1:11">
      <c r="A81" s="30" t="s">
        <v>44</v>
      </c>
      <c r="B81" s="26">
        <v>0.15</v>
      </c>
      <c r="C81" s="26">
        <v>0</v>
      </c>
      <c r="D81" s="25"/>
      <c r="E81" s="32"/>
      <c r="F81" s="25"/>
      <c r="G81" s="26"/>
      <c r="H81" s="26"/>
      <c r="I81" s="31">
        <f t="shared" si="18"/>
        <v>0.15</v>
      </c>
      <c r="J81" s="26">
        <v>0</v>
      </c>
      <c r="K81" s="31">
        <f t="shared" si="19"/>
        <v>0.15</v>
      </c>
    </row>
    <row r="82" spans="1:11">
      <c r="A82" s="30" t="s">
        <v>46</v>
      </c>
      <c r="B82" s="26">
        <v>0.28999999999999998</v>
      </c>
      <c r="C82" s="26">
        <v>0</v>
      </c>
      <c r="D82" s="25"/>
      <c r="E82" s="32"/>
      <c r="F82" s="25"/>
      <c r="G82" s="26"/>
      <c r="H82" s="26"/>
      <c r="I82" s="31">
        <f t="shared" si="18"/>
        <v>0.28999999999999998</v>
      </c>
      <c r="J82" s="26">
        <v>0</v>
      </c>
      <c r="K82" s="31">
        <f t="shared" si="19"/>
        <v>0.28999999999999998</v>
      </c>
    </row>
    <row r="83" spans="1:11">
      <c r="A83" s="30" t="s">
        <v>98</v>
      </c>
      <c r="B83" s="26">
        <v>0.24</v>
      </c>
      <c r="C83" s="26">
        <v>0</v>
      </c>
      <c r="D83" s="25"/>
      <c r="E83" s="32"/>
      <c r="F83" s="25"/>
      <c r="G83" s="26"/>
      <c r="H83" s="26"/>
      <c r="I83" s="31">
        <f t="shared" si="18"/>
        <v>0.24</v>
      </c>
      <c r="J83" s="26">
        <v>0</v>
      </c>
      <c r="K83" s="31">
        <f t="shared" si="19"/>
        <v>0.24</v>
      </c>
    </row>
    <row r="84" spans="1:11">
      <c r="A84" s="30" t="s">
        <v>99</v>
      </c>
      <c r="B84" s="26">
        <v>0.8</v>
      </c>
      <c r="C84" s="26">
        <v>0.19</v>
      </c>
      <c r="D84" s="25"/>
      <c r="E84" s="32"/>
      <c r="F84" s="25"/>
      <c r="G84" s="26"/>
      <c r="H84" s="26"/>
      <c r="I84" s="31">
        <f t="shared" si="18"/>
        <v>0.99</v>
      </c>
      <c r="J84" s="26">
        <v>0</v>
      </c>
      <c r="K84" s="31">
        <f t="shared" si="19"/>
        <v>0.99</v>
      </c>
    </row>
    <row r="85" spans="1:11">
      <c r="A85" s="40" t="s">
        <v>52</v>
      </c>
      <c r="B85" s="40" t="s">
        <v>0</v>
      </c>
      <c r="C85" s="39" t="s">
        <v>42</v>
      </c>
      <c r="D85" s="39" t="s">
        <v>20</v>
      </c>
      <c r="E85" s="41" t="s">
        <v>0</v>
      </c>
      <c r="F85" s="39" t="s">
        <v>41</v>
      </c>
      <c r="G85" s="39" t="s">
        <v>42</v>
      </c>
      <c r="H85" s="39" t="s">
        <v>21</v>
      </c>
      <c r="I85" s="39" t="s">
        <v>42</v>
      </c>
      <c r="J85" s="39" t="s">
        <v>42</v>
      </c>
      <c r="K85" s="39" t="s">
        <v>42</v>
      </c>
    </row>
    <row r="86" spans="1:11">
      <c r="A86" s="27" t="s">
        <v>117</v>
      </c>
      <c r="B86" s="28"/>
      <c r="C86" s="28"/>
      <c r="D86" s="44"/>
      <c r="E86" s="29"/>
      <c r="F86" s="44"/>
      <c r="G86" s="28"/>
      <c r="H86" s="28"/>
      <c r="I86" s="43">
        <f>SUM(I75:I84)</f>
        <v>8.2999999999999989</v>
      </c>
      <c r="J86" s="43">
        <f t="shared" ref="J86:K86" si="20">SUM(J75:J84)</f>
        <v>4.24</v>
      </c>
      <c r="K86" s="43">
        <f t="shared" si="20"/>
        <v>4.0599999999999996</v>
      </c>
    </row>
    <row r="87" spans="1:11">
      <c r="E87" s="42"/>
    </row>
    <row r="88" spans="1:11">
      <c r="A88" s="27" t="s">
        <v>120</v>
      </c>
      <c r="B88" s="28"/>
      <c r="C88" s="28"/>
      <c r="D88" s="44"/>
      <c r="E88" s="29"/>
      <c r="F88" s="44"/>
      <c r="G88" s="28"/>
      <c r="H88" s="28"/>
    </row>
    <row r="89" spans="1:11">
      <c r="A89" s="30" t="s">
        <v>101</v>
      </c>
      <c r="B89" s="26">
        <v>1.74</v>
      </c>
      <c r="C89" s="26">
        <v>1.71</v>
      </c>
      <c r="D89" s="25"/>
      <c r="E89" s="32"/>
      <c r="F89" s="25"/>
      <c r="G89" s="26"/>
      <c r="H89" s="26"/>
      <c r="I89" s="31">
        <f t="shared" ref="I89:I92" si="21">SUM(B89:C89)+H89</f>
        <v>3.45</v>
      </c>
      <c r="J89" s="26">
        <v>1.73</v>
      </c>
      <c r="K89" s="31">
        <f t="shared" ref="K89:K92" si="22">I89-J89</f>
        <v>1.7200000000000002</v>
      </c>
    </row>
    <row r="90" spans="1:11">
      <c r="A90" s="30" t="s">
        <v>102</v>
      </c>
      <c r="B90" s="26">
        <v>1.93</v>
      </c>
      <c r="C90" s="26">
        <v>0.9</v>
      </c>
      <c r="D90" s="25"/>
      <c r="E90" s="32"/>
      <c r="F90" s="25"/>
      <c r="G90" s="26"/>
      <c r="H90" s="26"/>
      <c r="I90" s="31">
        <f t="shared" si="21"/>
        <v>2.83</v>
      </c>
      <c r="J90" s="26">
        <v>1.42</v>
      </c>
      <c r="K90" s="31">
        <f t="shared" si="22"/>
        <v>1.4100000000000001</v>
      </c>
    </row>
    <row r="91" spans="1:11">
      <c r="A91" s="30" t="s">
        <v>103</v>
      </c>
      <c r="B91" s="26">
        <v>1.84</v>
      </c>
      <c r="C91" s="26">
        <v>2.8</v>
      </c>
      <c r="D91" s="25" t="s">
        <v>104</v>
      </c>
      <c r="E91" s="32">
        <v>7.4999999999999997E-2</v>
      </c>
      <c r="F91" s="25" t="s">
        <v>105</v>
      </c>
      <c r="G91" s="26">
        <v>22.5</v>
      </c>
      <c r="H91" s="31">
        <f>ROUND(E91*G91,2)</f>
        <v>1.69</v>
      </c>
      <c r="I91" s="31">
        <f t="shared" si="21"/>
        <v>6.33</v>
      </c>
      <c r="J91" s="26">
        <v>3.17</v>
      </c>
      <c r="K91" s="31">
        <f t="shared" si="22"/>
        <v>3.16</v>
      </c>
    </row>
    <row r="92" spans="1:11">
      <c r="A92" s="30" t="s">
        <v>106</v>
      </c>
      <c r="B92" s="26">
        <v>4.34</v>
      </c>
      <c r="C92" s="26">
        <v>6.91</v>
      </c>
      <c r="D92" s="25"/>
      <c r="E92" s="32"/>
      <c r="F92" s="25"/>
      <c r="G92" s="26"/>
      <c r="H92" s="26"/>
      <c r="I92" s="31">
        <f t="shared" si="21"/>
        <v>11.25</v>
      </c>
      <c r="J92" s="26">
        <v>5.63</v>
      </c>
      <c r="K92" s="31">
        <f t="shared" si="22"/>
        <v>5.62</v>
      </c>
    </row>
    <row r="93" spans="1:11">
      <c r="A93" s="40" t="s">
        <v>52</v>
      </c>
      <c r="B93" s="40" t="s">
        <v>0</v>
      </c>
      <c r="C93" s="39" t="s">
        <v>42</v>
      </c>
      <c r="D93" s="39" t="s">
        <v>20</v>
      </c>
      <c r="E93" s="41" t="s">
        <v>0</v>
      </c>
      <c r="F93" s="39" t="s">
        <v>41</v>
      </c>
      <c r="G93" s="39" t="s">
        <v>42</v>
      </c>
      <c r="H93" s="39" t="s">
        <v>21</v>
      </c>
      <c r="I93" s="39" t="s">
        <v>42</v>
      </c>
      <c r="J93" s="39" t="s">
        <v>42</v>
      </c>
      <c r="K93" s="39" t="s">
        <v>42</v>
      </c>
    </row>
    <row r="94" spans="1:11">
      <c r="A94" s="27" t="s">
        <v>121</v>
      </c>
      <c r="I94" s="43">
        <f t="shared" ref="I94:J94" si="23">SUM(I89:I92)</f>
        <v>23.86</v>
      </c>
      <c r="J94" s="43">
        <f t="shared" si="23"/>
        <v>11.95</v>
      </c>
      <c r="K94" s="43">
        <f>SUM(K89:K92)</f>
        <v>11.91</v>
      </c>
    </row>
    <row r="95" spans="1:11">
      <c r="A95" s="27"/>
      <c r="I95" s="43"/>
      <c r="J95" s="43"/>
      <c r="K95" s="43"/>
    </row>
    <row r="96" spans="1:11">
      <c r="A96" s="27" t="s">
        <v>89</v>
      </c>
      <c r="B96" s="28"/>
      <c r="C96" s="28"/>
      <c r="D96" s="44"/>
      <c r="E96" s="29"/>
      <c r="F96" s="44"/>
      <c r="G96" s="28"/>
      <c r="H96" s="28"/>
      <c r="I96" s="43"/>
      <c r="J96" s="43"/>
      <c r="K96" s="43"/>
    </row>
    <row r="97" spans="1:12">
      <c r="A97" s="30" t="s">
        <v>96</v>
      </c>
      <c r="B97" s="26">
        <v>0.8</v>
      </c>
      <c r="C97" s="26">
        <v>0.19</v>
      </c>
      <c r="D97" s="25"/>
      <c r="E97" s="32"/>
      <c r="F97" s="25"/>
      <c r="G97" s="26"/>
      <c r="H97" s="26"/>
      <c r="I97" s="31">
        <f t="shared" ref="I97" si="24">SUM(B97:C97)+H97</f>
        <v>0.99</v>
      </c>
      <c r="J97" s="26">
        <v>0</v>
      </c>
      <c r="K97" s="31">
        <f t="shared" ref="K97" si="25">I97-J97</f>
        <v>0.99</v>
      </c>
    </row>
    <row r="98" spans="1:12">
      <c r="A98" s="30" t="s">
        <v>97</v>
      </c>
      <c r="B98" s="26">
        <v>0.36</v>
      </c>
      <c r="C98" s="26">
        <v>0</v>
      </c>
      <c r="D98" s="25" t="s">
        <v>45</v>
      </c>
      <c r="E98" s="32"/>
      <c r="F98" s="25"/>
      <c r="G98" s="26"/>
      <c r="H98" s="26">
        <v>2.12</v>
      </c>
      <c r="I98" s="31">
        <f t="shared" ref="I98:I103" si="26">SUM(B98:C98)+H98</f>
        <v>2.48</v>
      </c>
      <c r="J98" s="26">
        <v>2.12</v>
      </c>
      <c r="K98" s="31">
        <f t="shared" ref="K98:K103" si="27">I98-J98</f>
        <v>0.35999999999999988</v>
      </c>
    </row>
    <row r="99" spans="1:12">
      <c r="A99" s="30" t="s">
        <v>44</v>
      </c>
      <c r="B99" s="26">
        <v>0.15</v>
      </c>
      <c r="C99" s="26">
        <v>0</v>
      </c>
      <c r="D99" s="25"/>
      <c r="E99" s="32"/>
      <c r="F99" s="25"/>
      <c r="G99" s="26"/>
      <c r="H99" s="26"/>
      <c r="I99" s="31">
        <f t="shared" si="26"/>
        <v>0.15</v>
      </c>
      <c r="J99" s="26">
        <v>0</v>
      </c>
      <c r="K99" s="31">
        <f t="shared" si="27"/>
        <v>0.15</v>
      </c>
    </row>
    <row r="100" spans="1:12">
      <c r="A100" s="30" t="s">
        <v>46</v>
      </c>
      <c r="B100" s="26">
        <v>0.28999999999999998</v>
      </c>
      <c r="C100" s="26">
        <v>0</v>
      </c>
      <c r="D100" s="25"/>
      <c r="E100" s="32"/>
      <c r="F100" s="25"/>
      <c r="G100" s="26"/>
      <c r="H100" s="26"/>
      <c r="I100" s="31">
        <f t="shared" si="26"/>
        <v>0.28999999999999998</v>
      </c>
      <c r="J100" s="26">
        <v>0</v>
      </c>
      <c r="K100" s="31">
        <f t="shared" si="27"/>
        <v>0.28999999999999998</v>
      </c>
    </row>
    <row r="101" spans="1:12">
      <c r="A101" s="30" t="s">
        <v>98</v>
      </c>
      <c r="B101" s="26">
        <v>0.24</v>
      </c>
      <c r="C101" s="26">
        <v>0</v>
      </c>
      <c r="D101" s="25"/>
      <c r="E101" s="32"/>
      <c r="F101" s="25"/>
      <c r="G101" s="26"/>
      <c r="H101" s="26"/>
      <c r="I101" s="31">
        <f t="shared" si="26"/>
        <v>0.24</v>
      </c>
      <c r="J101" s="26">
        <v>0</v>
      </c>
      <c r="K101" s="31">
        <f t="shared" si="27"/>
        <v>0.24</v>
      </c>
    </row>
    <row r="102" spans="1:12">
      <c r="A102" s="30" t="s">
        <v>99</v>
      </c>
      <c r="B102" s="26">
        <v>0.8</v>
      </c>
      <c r="C102" s="26">
        <v>0</v>
      </c>
      <c r="D102" s="25"/>
      <c r="E102" s="32"/>
      <c r="F102" s="25"/>
      <c r="G102" s="26"/>
      <c r="H102" s="26"/>
      <c r="I102" s="31">
        <f t="shared" si="26"/>
        <v>0.8</v>
      </c>
      <c r="J102" s="26">
        <v>0</v>
      </c>
      <c r="K102" s="31">
        <f t="shared" si="27"/>
        <v>0.8</v>
      </c>
    </row>
    <row r="103" spans="1:12">
      <c r="A103" s="30" t="s">
        <v>122</v>
      </c>
      <c r="B103" s="26">
        <v>0.17</v>
      </c>
      <c r="C103" s="26">
        <v>0.21</v>
      </c>
      <c r="D103" s="25"/>
      <c r="E103" s="32"/>
      <c r="F103" s="25"/>
      <c r="G103" s="26"/>
      <c r="H103" s="26"/>
      <c r="I103" s="31">
        <f t="shared" si="26"/>
        <v>0.38</v>
      </c>
      <c r="J103" s="26">
        <v>0</v>
      </c>
      <c r="K103" s="31">
        <f t="shared" si="27"/>
        <v>0.38</v>
      </c>
    </row>
    <row r="104" spans="1:12">
      <c r="A104" s="40" t="s">
        <v>52</v>
      </c>
      <c r="B104" s="40" t="s">
        <v>0</v>
      </c>
      <c r="C104" s="39" t="s">
        <v>42</v>
      </c>
      <c r="D104" s="39" t="s">
        <v>20</v>
      </c>
      <c r="E104" s="41" t="s">
        <v>0</v>
      </c>
      <c r="F104" s="39" t="s">
        <v>41</v>
      </c>
      <c r="G104" s="39" t="s">
        <v>42</v>
      </c>
      <c r="H104" s="39" t="s">
        <v>21</v>
      </c>
      <c r="I104" s="39" t="s">
        <v>42</v>
      </c>
      <c r="J104" s="39" t="s">
        <v>42</v>
      </c>
      <c r="K104" s="39" t="s">
        <v>42</v>
      </c>
    </row>
    <row r="105" spans="1:12">
      <c r="A105" s="27" t="s">
        <v>121</v>
      </c>
      <c r="I105" s="43">
        <f>SUM(I97:I103)</f>
        <v>5.3299999999999992</v>
      </c>
      <c r="J105" s="43">
        <f t="shared" ref="J105:K105" si="28">SUM(J97:J103)</f>
        <v>2.12</v>
      </c>
      <c r="K105" s="43">
        <f t="shared" si="28"/>
        <v>3.21</v>
      </c>
    </row>
    <row r="107" spans="1:12">
      <c r="A107" s="34" t="s">
        <v>49</v>
      </c>
      <c r="H107" s="26">
        <v>6.68</v>
      </c>
      <c r="I107" s="31">
        <f t="shared" ref="I107" si="29">SUM(B107:C107)+H107</f>
        <v>6.68</v>
      </c>
      <c r="J107" s="26">
        <v>0</v>
      </c>
      <c r="K107" s="31">
        <f t="shared" ref="K107" si="30">I107-J107</f>
        <v>6.68</v>
      </c>
      <c r="L107" s="43"/>
    </row>
    <row r="108" spans="1:12">
      <c r="A108" s="39" t="s">
        <v>34</v>
      </c>
      <c r="B108" s="40" t="s">
        <v>11</v>
      </c>
      <c r="C108" s="39" t="s">
        <v>11</v>
      </c>
      <c r="D108" s="39" t="s">
        <v>35</v>
      </c>
      <c r="E108" s="39" t="s">
        <v>11</v>
      </c>
      <c r="F108" s="39" t="s">
        <v>36</v>
      </c>
      <c r="G108" s="39" t="s">
        <v>13</v>
      </c>
      <c r="H108" s="39" t="s">
        <v>14</v>
      </c>
      <c r="I108" s="39" t="s">
        <v>12</v>
      </c>
      <c r="J108" s="39" t="s">
        <v>12</v>
      </c>
      <c r="K108" s="39" t="s">
        <v>12</v>
      </c>
      <c r="L108" s="37" t="s">
        <v>74</v>
      </c>
    </row>
    <row r="109" spans="1:12">
      <c r="A109" s="34" t="s">
        <v>50</v>
      </c>
      <c r="I109" s="43">
        <f>I107+I105+I94+I86+I72+I64+I44+I36+I22</f>
        <v>280.58</v>
      </c>
      <c r="J109" s="43">
        <f t="shared" ref="J109:K109" si="31">J107+J105+J94+J86+J72+J64+J44+J36+J22</f>
        <v>78.680000000000007</v>
      </c>
      <c r="K109" s="43">
        <f t="shared" si="31"/>
        <v>201.89999999999998</v>
      </c>
      <c r="L109" s="43"/>
    </row>
    <row r="110" spans="1:12">
      <c r="A110" s="45" t="s">
        <v>73</v>
      </c>
      <c r="B110" s="36" t="s">
        <v>73</v>
      </c>
      <c r="C110" s="36" t="s">
        <v>73</v>
      </c>
      <c r="D110" s="36" t="s">
        <v>73</v>
      </c>
      <c r="E110" s="36" t="s">
        <v>73</v>
      </c>
      <c r="F110" s="36" t="s">
        <v>73</v>
      </c>
      <c r="G110" s="36" t="s">
        <v>73</v>
      </c>
      <c r="H110" s="36" t="s">
        <v>73</v>
      </c>
      <c r="I110" s="36" t="s">
        <v>73</v>
      </c>
      <c r="J110" s="36" t="s">
        <v>73</v>
      </c>
      <c r="K110" s="36" t="s">
        <v>73</v>
      </c>
    </row>
    <row r="111" spans="1:12">
      <c r="A111" s="38" t="s">
        <v>51</v>
      </c>
      <c r="B111" s="46" t="s">
        <v>72</v>
      </c>
      <c r="I111" s="43">
        <f>RETURNS!E15-VARIABLECosts!I109</f>
        <v>79.970000000000027</v>
      </c>
      <c r="J111" s="43">
        <f>RETURNS!F15-VARIABLECosts!J109</f>
        <v>101.6</v>
      </c>
      <c r="K111" s="43">
        <f>RETURNS!G15-VARIABLECosts!K109</f>
        <v>-21.629999999999967</v>
      </c>
    </row>
    <row r="113" spans="10:10">
      <c r="J113" s="43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8"/>
  <sheetViews>
    <sheetView workbookViewId="0">
      <pane ySplit="9" topLeftCell="A10" activePane="bottomLeft" state="frozen"/>
      <selection pane="bottomLeft" activeCell="A10" sqref="A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6" customFormat="1" ht="18">
      <c r="A1" s="48" t="s">
        <v>75</v>
      </c>
      <c r="B1" s="55"/>
      <c r="C1" s="55"/>
      <c r="D1" s="55"/>
      <c r="E1" s="55"/>
      <c r="F1" s="23"/>
      <c r="G1" s="23"/>
      <c r="H1" s="22"/>
    </row>
    <row r="2" spans="1:8" s="6" customFormat="1" ht="18">
      <c r="A2" s="48" t="s">
        <v>76</v>
      </c>
      <c r="B2" s="55"/>
      <c r="C2" s="55"/>
      <c r="D2" s="55"/>
      <c r="E2" s="55"/>
      <c r="F2" s="48"/>
      <c r="G2" s="55"/>
    </row>
    <row r="3" spans="1:8" s="6" customFormat="1" ht="18">
      <c r="A3" s="48" t="str">
        <f>RETURNS!A3</f>
        <v>Alfalfa Hay, Baled - Big Horn-Washakie County Area</v>
      </c>
      <c r="B3" s="55"/>
      <c r="C3" s="55"/>
      <c r="D3" s="55"/>
      <c r="E3" s="55"/>
      <c r="F3" s="48"/>
      <c r="G3" s="55"/>
    </row>
    <row r="4" spans="1:8" s="6" customFormat="1" ht="18">
      <c r="A4" s="48" t="str">
        <f>RETURNS!A4</f>
        <v>105 Acre Enterprise</v>
      </c>
      <c r="B4" s="55"/>
      <c r="C4" s="55"/>
      <c r="D4" s="55"/>
      <c r="E4" s="55"/>
      <c r="F4" s="48"/>
      <c r="G4" s="55"/>
    </row>
    <row r="5" spans="1:8">
      <c r="A5" s="18" t="s">
        <v>77</v>
      </c>
      <c r="B5" s="1" t="s">
        <v>73</v>
      </c>
      <c r="C5" s="1" t="s">
        <v>73</v>
      </c>
      <c r="D5" s="1" t="s">
        <v>73</v>
      </c>
      <c r="E5" s="1" t="s">
        <v>73</v>
      </c>
      <c r="F5" s="17" t="s">
        <v>74</v>
      </c>
    </row>
    <row r="6" spans="1:8">
      <c r="D6" s="47" t="s">
        <v>1</v>
      </c>
      <c r="E6" s="47"/>
    </row>
    <row r="7" spans="1:8">
      <c r="C7" s="2" t="s">
        <v>2</v>
      </c>
      <c r="D7" s="4" t="s">
        <v>3</v>
      </c>
      <c r="E7" s="4"/>
    </row>
    <row r="8" spans="1:8">
      <c r="A8" t="s">
        <v>53</v>
      </c>
      <c r="B8" s="2" t="s">
        <v>7</v>
      </c>
      <c r="C8" s="2" t="s">
        <v>4</v>
      </c>
      <c r="D8" s="4" t="s">
        <v>18</v>
      </c>
      <c r="E8" s="4" t="s">
        <v>19</v>
      </c>
    </row>
    <row r="9" spans="1:8">
      <c r="A9" t="s">
        <v>54</v>
      </c>
      <c r="B9" s="1" t="s">
        <v>66</v>
      </c>
      <c r="C9" s="2" t="s">
        <v>11</v>
      </c>
      <c r="D9" s="4" t="s">
        <v>12</v>
      </c>
      <c r="E9" s="4" t="s">
        <v>12</v>
      </c>
    </row>
    <row r="10" spans="1:8">
      <c r="A10" t="s">
        <v>55</v>
      </c>
    </row>
    <row r="11" spans="1:8">
      <c r="A11" t="s">
        <v>67</v>
      </c>
      <c r="B11" s="2" t="s">
        <v>56</v>
      </c>
      <c r="C11" s="26">
        <v>2.68</v>
      </c>
      <c r="D11" s="26">
        <v>0</v>
      </c>
      <c r="E11" s="14">
        <f t="shared" ref="E11:E30" si="0">C11-D11</f>
        <v>2.68</v>
      </c>
    </row>
    <row r="12" spans="1:8">
      <c r="A12" t="s">
        <v>68</v>
      </c>
      <c r="B12" s="2" t="s">
        <v>56</v>
      </c>
      <c r="C12" s="26">
        <v>3.66</v>
      </c>
      <c r="D12" s="26">
        <v>0</v>
      </c>
      <c r="E12" s="14">
        <f t="shared" si="0"/>
        <v>3.66</v>
      </c>
    </row>
    <row r="13" spans="1:8">
      <c r="A13" t="s">
        <v>69</v>
      </c>
      <c r="B13" s="2" t="s">
        <v>56</v>
      </c>
      <c r="C13" s="26">
        <v>23.87</v>
      </c>
      <c r="D13" s="26">
        <v>0</v>
      </c>
      <c r="E13" s="14">
        <f t="shared" si="0"/>
        <v>23.87</v>
      </c>
    </row>
    <row r="14" spans="1:8">
      <c r="A14" t="s">
        <v>70</v>
      </c>
      <c r="B14" s="2" t="s">
        <v>56</v>
      </c>
      <c r="C14" s="26">
        <v>24.1</v>
      </c>
      <c r="D14" s="26">
        <v>0</v>
      </c>
      <c r="E14" s="14">
        <f t="shared" si="0"/>
        <v>24.1</v>
      </c>
    </row>
    <row r="15" spans="1:8">
      <c r="A15" t="s">
        <v>57</v>
      </c>
      <c r="C15" s="2"/>
      <c r="D15" s="2"/>
      <c r="E15" s="2"/>
    </row>
    <row r="16" spans="1:8">
      <c r="A16" s="16" t="s">
        <v>67</v>
      </c>
      <c r="B16" s="2" t="s">
        <v>56</v>
      </c>
      <c r="C16" s="26">
        <v>1.32</v>
      </c>
      <c r="D16" s="26">
        <v>1.32</v>
      </c>
      <c r="E16" s="14">
        <f t="shared" si="0"/>
        <v>0</v>
      </c>
    </row>
    <row r="17" spans="1:5">
      <c r="A17" s="16" t="s">
        <v>68</v>
      </c>
      <c r="B17" s="2" t="s">
        <v>56</v>
      </c>
      <c r="C17" s="26">
        <v>0.77</v>
      </c>
      <c r="D17" s="26">
        <v>0.77</v>
      </c>
      <c r="E17" s="14">
        <f t="shared" si="0"/>
        <v>0</v>
      </c>
    </row>
    <row r="18" spans="1:5">
      <c r="A18" s="16" t="s">
        <v>69</v>
      </c>
      <c r="B18" s="2" t="s">
        <v>56</v>
      </c>
      <c r="C18" s="26">
        <v>13.6</v>
      </c>
      <c r="D18" s="26">
        <v>13.6</v>
      </c>
      <c r="E18" s="14">
        <f t="shared" si="0"/>
        <v>0</v>
      </c>
    </row>
    <row r="19" spans="1:5">
      <c r="A19" s="16" t="s">
        <v>70</v>
      </c>
      <c r="B19" s="2" t="s">
        <v>56</v>
      </c>
      <c r="C19" s="26">
        <v>10.52</v>
      </c>
      <c r="D19" s="26">
        <v>10.52</v>
      </c>
      <c r="E19" s="14">
        <f t="shared" si="0"/>
        <v>0</v>
      </c>
    </row>
    <row r="20" spans="1:5">
      <c r="A20" t="s">
        <v>58</v>
      </c>
      <c r="C20" s="2"/>
      <c r="D20" s="2"/>
      <c r="E20" s="2"/>
    </row>
    <row r="21" spans="1:5">
      <c r="A21" t="s">
        <v>67</v>
      </c>
      <c r="B21" s="2" t="s">
        <v>56</v>
      </c>
      <c r="C21" s="26">
        <v>0.6</v>
      </c>
      <c r="D21" s="26">
        <v>0.6</v>
      </c>
      <c r="E21" s="14">
        <f t="shared" si="0"/>
        <v>0</v>
      </c>
    </row>
    <row r="22" spans="1:5">
      <c r="A22" t="s">
        <v>68</v>
      </c>
      <c r="B22" s="2" t="s">
        <v>56</v>
      </c>
      <c r="C22" s="26">
        <v>0.5</v>
      </c>
      <c r="D22" s="26">
        <v>0.5</v>
      </c>
      <c r="E22" s="14">
        <f t="shared" si="0"/>
        <v>0</v>
      </c>
    </row>
    <row r="23" spans="1:5">
      <c r="A23" t="s">
        <v>69</v>
      </c>
      <c r="B23" s="2" t="s">
        <v>56</v>
      </c>
      <c r="C23" s="26">
        <v>8.33</v>
      </c>
      <c r="D23" s="26">
        <v>8.33</v>
      </c>
      <c r="E23" s="14">
        <f t="shared" si="0"/>
        <v>0</v>
      </c>
    </row>
    <row r="24" spans="1:5">
      <c r="A24" t="s">
        <v>70</v>
      </c>
      <c r="B24" s="2" t="s">
        <v>56</v>
      </c>
      <c r="C24" s="26">
        <v>9.15</v>
      </c>
      <c r="D24" s="26">
        <v>9.15</v>
      </c>
      <c r="E24" s="14">
        <f t="shared" si="0"/>
        <v>0</v>
      </c>
    </row>
    <row r="25" spans="1:5">
      <c r="A25" t="s">
        <v>59</v>
      </c>
      <c r="C25" s="2"/>
      <c r="D25" s="2"/>
      <c r="E25" s="2"/>
    </row>
    <row r="26" spans="1:5">
      <c r="A26" t="s">
        <v>67</v>
      </c>
      <c r="B26" s="2" t="s">
        <v>56</v>
      </c>
      <c r="C26" s="26">
        <v>7.76</v>
      </c>
      <c r="D26" s="26">
        <v>7.76</v>
      </c>
      <c r="E26" s="14">
        <f t="shared" si="0"/>
        <v>0</v>
      </c>
    </row>
    <row r="27" spans="1:5">
      <c r="A27" t="s">
        <v>69</v>
      </c>
      <c r="B27" s="2" t="s">
        <v>56</v>
      </c>
      <c r="C27" s="26">
        <v>74.47</v>
      </c>
      <c r="D27" s="26">
        <v>74.47</v>
      </c>
      <c r="E27" s="14">
        <f t="shared" si="0"/>
        <v>0</v>
      </c>
    </row>
    <row r="28" spans="1:5">
      <c r="A28" t="s">
        <v>60</v>
      </c>
      <c r="C28" s="2"/>
      <c r="D28" s="2"/>
      <c r="E28" s="2"/>
    </row>
    <row r="29" spans="1:5">
      <c r="A29" t="s">
        <v>71</v>
      </c>
      <c r="B29" s="2" t="s">
        <v>56</v>
      </c>
      <c r="C29" s="26">
        <v>0.02</v>
      </c>
      <c r="D29" s="26">
        <v>0.02</v>
      </c>
      <c r="E29" s="14">
        <f t="shared" si="0"/>
        <v>0</v>
      </c>
    </row>
    <row r="30" spans="1:5">
      <c r="A30" t="s">
        <v>70</v>
      </c>
      <c r="B30" s="2" t="s">
        <v>56</v>
      </c>
      <c r="C30" s="26">
        <v>0.33</v>
      </c>
      <c r="D30" s="26">
        <v>0.33</v>
      </c>
      <c r="E30" s="14">
        <f t="shared" si="0"/>
        <v>0</v>
      </c>
    </row>
    <row r="31" spans="1:5">
      <c r="A31" s="2" t="s">
        <v>54</v>
      </c>
      <c r="B31" s="1" t="s">
        <v>66</v>
      </c>
      <c r="C31" s="2" t="s">
        <v>11</v>
      </c>
      <c r="D31" s="2" t="s">
        <v>12</v>
      </c>
      <c r="E31" s="2" t="s">
        <v>12</v>
      </c>
    </row>
    <row r="32" spans="1:5">
      <c r="A32" t="s">
        <v>61</v>
      </c>
      <c r="C32" s="3">
        <f>SUM(C11:C30)</f>
        <v>181.68</v>
      </c>
      <c r="D32" s="3">
        <f t="shared" ref="D32:E32" si="1">SUM(D11:D30)</f>
        <v>127.36999999999999</v>
      </c>
      <c r="E32" s="3">
        <f t="shared" si="1"/>
        <v>54.31</v>
      </c>
    </row>
    <row r="33" spans="1:6">
      <c r="A33" s="19" t="s">
        <v>73</v>
      </c>
      <c r="B33" s="1" t="s">
        <v>73</v>
      </c>
      <c r="C33" s="1" t="s">
        <v>73</v>
      </c>
      <c r="D33" s="1" t="s">
        <v>73</v>
      </c>
      <c r="E33" s="1" t="s">
        <v>73</v>
      </c>
      <c r="F33" s="17" t="s">
        <v>74</v>
      </c>
    </row>
    <row r="35" spans="1:6">
      <c r="A35" t="s">
        <v>62</v>
      </c>
      <c r="C35" s="3">
        <f>VARIABLECosts!I109+FIXEDCosts!C32</f>
        <v>462.26</v>
      </c>
      <c r="D35" s="3">
        <f>VARIABLECosts!J109+FIXEDCosts!D32</f>
        <v>206.05</v>
      </c>
      <c r="E35" s="3">
        <f>VARIABLECosts!K109+FIXEDCosts!E32</f>
        <v>256.20999999999998</v>
      </c>
    </row>
    <row r="36" spans="1:6">
      <c r="A36" t="s">
        <v>63</v>
      </c>
      <c r="B36" s="17" t="s">
        <v>64</v>
      </c>
      <c r="C36" s="17" t="s">
        <v>64</v>
      </c>
      <c r="D36" s="17" t="s">
        <v>64</v>
      </c>
      <c r="E36" s="17" t="s">
        <v>64</v>
      </c>
      <c r="F36" s="17" t="s">
        <v>74</v>
      </c>
    </row>
    <row r="37" spans="1:6">
      <c r="A37" t="s">
        <v>65</v>
      </c>
      <c r="C37" s="15">
        <f>RETURNS!E15-FIXEDCosts!C35</f>
        <v>-101.70999999999998</v>
      </c>
      <c r="D37" s="15">
        <f>RETURNS!F15-FIXEDCosts!D35</f>
        <v>-25.77000000000001</v>
      </c>
      <c r="E37" s="15">
        <f>RETURNS!G15-FIXEDCosts!E35</f>
        <v>-75.939999999999969</v>
      </c>
    </row>
    <row r="38" spans="1:6">
      <c r="A38" t="s">
        <v>63</v>
      </c>
      <c r="B38" s="17" t="s">
        <v>64</v>
      </c>
      <c r="C38" s="17" t="s">
        <v>64</v>
      </c>
      <c r="D38" s="17" t="s">
        <v>64</v>
      </c>
      <c r="E38" s="17" t="s">
        <v>64</v>
      </c>
      <c r="F38" s="17" t="s">
        <v>74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2009-01-03T17:13:41Z</cp:lastPrinted>
  <dcterms:created xsi:type="dcterms:W3CDTF">2008-12-23T01:27:28Z</dcterms:created>
  <dcterms:modified xsi:type="dcterms:W3CDTF">2009-02-05T06:05:31Z</dcterms:modified>
</cp:coreProperties>
</file>