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9530" windowHeight="4215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J135" i="2"/>
  <c r="J124"/>
  <c r="J111"/>
  <c r="J49"/>
  <c r="J44"/>
  <c r="J139" s="1"/>
  <c r="J33"/>
  <c r="H72"/>
  <c r="I72" s="1"/>
  <c r="K72" s="1"/>
  <c r="H66"/>
  <c r="H62"/>
  <c r="H68"/>
  <c r="H65"/>
  <c r="H61"/>
  <c r="H47"/>
  <c r="H39"/>
  <c r="H41"/>
  <c r="H36"/>
  <c r="I133"/>
  <c r="K133" s="1"/>
  <c r="I132"/>
  <c r="K132" s="1"/>
  <c r="I131"/>
  <c r="K131" s="1"/>
  <c r="I130"/>
  <c r="K130" s="1"/>
  <c r="I129"/>
  <c r="K129" s="1"/>
  <c r="I128"/>
  <c r="K128" s="1"/>
  <c r="I127"/>
  <c r="K127" s="1"/>
  <c r="I122"/>
  <c r="K122" s="1"/>
  <c r="I121"/>
  <c r="K121" s="1"/>
  <c r="I120"/>
  <c r="K120" s="1"/>
  <c r="I119"/>
  <c r="K119" s="1"/>
  <c r="I118"/>
  <c r="K118" s="1"/>
  <c r="I117"/>
  <c r="K117" s="1"/>
  <c r="I116"/>
  <c r="K116" s="1"/>
  <c r="I115"/>
  <c r="K115" s="1"/>
  <c r="I114"/>
  <c r="K114" s="1"/>
  <c r="K124" s="1"/>
  <c r="I109"/>
  <c r="K109" s="1"/>
  <c r="I108"/>
  <c r="K108" s="1"/>
  <c r="I107"/>
  <c r="K107" s="1"/>
  <c r="I106"/>
  <c r="K106" s="1"/>
  <c r="I105"/>
  <c r="K105" s="1"/>
  <c r="I104"/>
  <c r="K104" s="1"/>
  <c r="I103"/>
  <c r="K103" s="1"/>
  <c r="I102"/>
  <c r="K102" s="1"/>
  <c r="I101"/>
  <c r="K101" s="1"/>
  <c r="I100"/>
  <c r="K100" s="1"/>
  <c r="I99"/>
  <c r="K99" s="1"/>
  <c r="I98"/>
  <c r="K98" s="1"/>
  <c r="I97"/>
  <c r="K97" s="1"/>
  <c r="I96"/>
  <c r="K96" s="1"/>
  <c r="I95"/>
  <c r="K95" s="1"/>
  <c r="I94"/>
  <c r="K94" s="1"/>
  <c r="I93"/>
  <c r="K93" s="1"/>
  <c r="I92"/>
  <c r="K92" s="1"/>
  <c r="I91"/>
  <c r="K91" s="1"/>
  <c r="I90"/>
  <c r="K90" s="1"/>
  <c r="I89"/>
  <c r="K89" s="1"/>
  <c r="I88"/>
  <c r="K88" s="1"/>
  <c r="I87"/>
  <c r="K87" s="1"/>
  <c r="I86"/>
  <c r="K86" s="1"/>
  <c r="I85"/>
  <c r="K85" s="1"/>
  <c r="I84"/>
  <c r="K84" s="1"/>
  <c r="I83"/>
  <c r="K83" s="1"/>
  <c r="I82"/>
  <c r="K82" s="1"/>
  <c r="I81"/>
  <c r="K81" s="1"/>
  <c r="I80"/>
  <c r="K80" s="1"/>
  <c r="I79"/>
  <c r="K79" s="1"/>
  <c r="I78"/>
  <c r="K78" s="1"/>
  <c r="I77"/>
  <c r="K77" s="1"/>
  <c r="I76"/>
  <c r="K76" s="1"/>
  <c r="I75"/>
  <c r="K75" s="1"/>
  <c r="I74"/>
  <c r="K74" s="1"/>
  <c r="I73"/>
  <c r="K73" s="1"/>
  <c r="I71"/>
  <c r="K71" s="1"/>
  <c r="I70"/>
  <c r="K70" s="1"/>
  <c r="I69"/>
  <c r="K69" s="1"/>
  <c r="I68"/>
  <c r="K68" s="1"/>
  <c r="I67"/>
  <c r="K67" s="1"/>
  <c r="I66"/>
  <c r="K66" s="1"/>
  <c r="I65"/>
  <c r="K65" s="1"/>
  <c r="I64"/>
  <c r="K64" s="1"/>
  <c r="I63"/>
  <c r="K63" s="1"/>
  <c r="I62"/>
  <c r="K62" s="1"/>
  <c r="I61"/>
  <c r="K61" s="1"/>
  <c r="I60"/>
  <c r="K60" s="1"/>
  <c r="I59"/>
  <c r="K59" s="1"/>
  <c r="I58"/>
  <c r="K58" s="1"/>
  <c r="I57"/>
  <c r="K57" s="1"/>
  <c r="I56"/>
  <c r="K56" s="1"/>
  <c r="I55"/>
  <c r="K55" s="1"/>
  <c r="I54"/>
  <c r="K54" s="1"/>
  <c r="I53"/>
  <c r="K53" s="1"/>
  <c r="I52"/>
  <c r="K52" s="1"/>
  <c r="I47"/>
  <c r="K47" s="1"/>
  <c r="K49" s="1"/>
  <c r="I42"/>
  <c r="K42" s="1"/>
  <c r="I41"/>
  <c r="K41" s="1"/>
  <c r="I40"/>
  <c r="K40" s="1"/>
  <c r="I39"/>
  <c r="K39" s="1"/>
  <c r="I38"/>
  <c r="K38" s="1"/>
  <c r="I37"/>
  <c r="K37" s="1"/>
  <c r="I36"/>
  <c r="K36" s="1"/>
  <c r="I26"/>
  <c r="K26" s="1"/>
  <c r="I27"/>
  <c r="K27" s="1"/>
  <c r="I28"/>
  <c r="K28" s="1"/>
  <c r="I29"/>
  <c r="K29" s="1"/>
  <c r="I30"/>
  <c r="K30" s="1"/>
  <c r="I31"/>
  <c r="K31" s="1"/>
  <c r="I25"/>
  <c r="K25" s="1"/>
  <c r="K33" s="1"/>
  <c r="K135" l="1"/>
  <c r="I135"/>
  <c r="I124"/>
  <c r="K111"/>
  <c r="I111"/>
  <c r="I49"/>
  <c r="I44"/>
  <c r="I33"/>
  <c r="K44"/>
  <c r="J22" l="1"/>
  <c r="I15"/>
  <c r="I16"/>
  <c r="F15" i="1" l="1"/>
  <c r="E13"/>
  <c r="G13" s="1"/>
  <c r="I17" i="2"/>
  <c r="K17" s="1"/>
  <c r="I18"/>
  <c r="K18" s="1"/>
  <c r="K16"/>
  <c r="A4" i="3"/>
  <c r="A4" i="2"/>
  <c r="I22" l="1"/>
  <c r="A3" i="3"/>
  <c r="A3" i="2"/>
  <c r="E12" i="3"/>
  <c r="E13"/>
  <c r="E14"/>
  <c r="E16"/>
  <c r="E17"/>
  <c r="E18"/>
  <c r="E19"/>
  <c r="E21"/>
  <c r="E22"/>
  <c r="E23"/>
  <c r="E24"/>
  <c r="E26"/>
  <c r="E27"/>
  <c r="E11"/>
  <c r="D29"/>
  <c r="C29"/>
  <c r="I137" i="2"/>
  <c r="K12"/>
  <c r="K19"/>
  <c r="K20"/>
  <c r="K11"/>
  <c r="K14"/>
  <c r="K15"/>
  <c r="G15" i="1"/>
  <c r="K137" i="2" l="1"/>
  <c r="I139"/>
  <c r="E15" i="1"/>
  <c r="D32" i="3"/>
  <c r="D34" s="1"/>
  <c r="K13" i="2"/>
  <c r="K22" s="1"/>
  <c r="E29" i="3"/>
  <c r="K139" i="2" l="1"/>
  <c r="I141"/>
  <c r="J141"/>
  <c r="K141" l="1"/>
  <c r="C32" i="3"/>
  <c r="C34" s="1"/>
  <c r="E32" l="1"/>
  <c r="E34" s="1"/>
</calcChain>
</file>

<file path=xl/sharedStrings.xml><?xml version="1.0" encoding="utf-8"?>
<sst xmlns="http://schemas.openxmlformats.org/spreadsheetml/2006/main" count="419" uniqueCount="146">
  <si>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</si>
  <si>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</si>
  <si>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</si>
  <si>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</si>
  <si>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</si>
  <si>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</si>
  <si>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</si>
  <si>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</si>
  <si>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</si>
  <si>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</si>
  <si>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</si>
  <si>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</si>
  <si>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</si>
  <si>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</si>
  <si>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</si>
  <si>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TON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</si>
  <si>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</si>
  <si>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</si>
  <si>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</si>
  <si>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</si>
  <si>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</si>
  <si>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</si>
  <si>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</si>
  <si>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</si>
  <si>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</si>
  <si>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</si>
  <si>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</si>
  <si>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</si>
  <si>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</si>
  <si>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</si>
  <si>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</si>
  <si>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</si>
  <si>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</si>
  <si>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</si>
  <si>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</si>
  <si>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</si>
  <si>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</si>
  <si>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1/2 TON PICKUP - 4WD</t>
  </si>
  <si>
    <t>GENERAL OVERHEAD</t>
  </si>
  <si>
    <t>OPERATOR MANAGEMENT</t>
  </si>
  <si>
    <t>-----</t>
  </si>
  <si>
    <t>-------</t>
  </si>
  <si>
    <t>Total ANNUAL</t>
  </si>
  <si>
    <t>CONCRETE DITCH</t>
  </si>
  <si>
    <t>Purchased Water</t>
  </si>
  <si>
    <t>GATED PIPE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</si>
  <si>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</si>
  <si>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</si>
  <si>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</si>
  <si>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</si>
  <si>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</si>
  <si>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</si>
  <si>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</si>
  <si>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</si>
  <si>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</si>
  <si>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</si>
  <si>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</si>
  <si>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</si>
  <si>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</si>
  <si>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</si>
  <si>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</si>
  <si>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</si>
  <si>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</si>
  <si>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</si>
  <si>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</si>
  <si>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</si>
  <si>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</si>
  <si>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</si>
  <si>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</si>
  <si>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</si>
  <si>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</si>
  <si>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</si>
  <si>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FIXED COSTS SECTION ----------------</t>
  </si>
  <si>
    <t>VARIABLE COSTS SECTION ---------</t>
  </si>
  <si>
    <t>RETURNS SECTION ------------------</t>
  </si>
  <si>
    <t>LABOR HOUSE - 8 MONTH EMPLOYEE</t>
  </si>
  <si>
    <t>LABOR HOUSE - FULL TIME EMPLOYEE</t>
  </si>
  <si>
    <t>MACHINE SHED - 20 X 40</t>
  </si>
  <si>
    <t>METAL SHOP - 40 X 80</t>
  </si>
  <si>
    <t>4 WHEELER - 2WD</t>
  </si>
  <si>
    <t>MINI PICKUP</t>
  </si>
  <si>
    <t>3/4 TON PICKUP - 4WD</t>
  </si>
  <si>
    <t>**GROW**</t>
  </si>
  <si>
    <t>CUSTOM FERTILIZE Operation</t>
  </si>
  <si>
    <t xml:space="preserve">11-52-0       </t>
  </si>
  <si>
    <t>CUSTOM FERTILIZE</t>
  </si>
  <si>
    <t>ACRE</t>
  </si>
  <si>
    <t>PULL DITCHES     Operation</t>
  </si>
  <si>
    <t>PULL ENDS        Operation</t>
  </si>
  <si>
    <t>LAY PIPE         Operation</t>
  </si>
  <si>
    <t>DELIVERY SYSTEM</t>
  </si>
  <si>
    <t>DIRT DITCH</t>
  </si>
  <si>
    <t>PICKUP PIPE      Operation</t>
  </si>
  <si>
    <t>SPRAY WEEDS      Operation</t>
  </si>
  <si>
    <t xml:space="preserve">2,4D          </t>
  </si>
  <si>
    <t>GAL</t>
  </si>
  <si>
    <t xml:space="preserve">ROUNDUP       </t>
  </si>
  <si>
    <t xml:space="preserve">MALATHION     </t>
  </si>
  <si>
    <t xml:space="preserve">SPREADER      </t>
  </si>
  <si>
    <t>Total GROW</t>
  </si>
  <si>
    <t>CLOSE DITCHES    Operation</t>
  </si>
  <si>
    <t>**PRE-PLANT FALL**</t>
  </si>
  <si>
    <t xml:space="preserve">46-0-0        </t>
  </si>
  <si>
    <t>FIELD CULTIVATE  Operation</t>
  </si>
  <si>
    <t>Total PRE-PLANT FALL</t>
  </si>
  <si>
    <t>**PRE-PLANT SPRING**</t>
  </si>
  <si>
    <t>Total PRE-PLANT SPRING</t>
  </si>
  <si>
    <t>**PLANT**</t>
  </si>
  <si>
    <t>CORRUGATE        Operation</t>
  </si>
  <si>
    <t>Total PLANT</t>
  </si>
  <si>
    <t>SUGAR BEETS @ 17% SUCROSE</t>
  </si>
  <si>
    <t>250 Acre Enterprise</t>
  </si>
  <si>
    <t>Sugar Beets - Big Horn-Washakie County Area</t>
  </si>
  <si>
    <t>PLOW             Operation</t>
  </si>
  <si>
    <t>ROLLER HARROW    Operation</t>
  </si>
  <si>
    <t>LAND PLANE       Operation</t>
  </si>
  <si>
    <t>LEVEL            Operation</t>
  </si>
  <si>
    <t>SOIL TESTS</t>
  </si>
  <si>
    <t>NEMATODE SAMPLES</t>
  </si>
  <si>
    <t>FLD CULT, S-TINE Operation</t>
  </si>
  <si>
    <t xml:space="preserve">RONEET        </t>
  </si>
  <si>
    <t>BED GROUND       Operation</t>
  </si>
  <si>
    <t xml:space="preserve">TEMIK         </t>
  </si>
  <si>
    <t>LBS</t>
  </si>
  <si>
    <t xml:space="preserve">COUNTER       </t>
  </si>
  <si>
    <t>PLANT BEETS      Operation</t>
  </si>
  <si>
    <t xml:space="preserve">BEET SEED     </t>
  </si>
  <si>
    <t>SPRAY BEETS      Operation</t>
  </si>
  <si>
    <t xml:space="preserve">BETAMIX       </t>
  </si>
  <si>
    <t xml:space="preserve">STINGER       </t>
  </si>
  <si>
    <t>CULTIVATE        Operation</t>
  </si>
  <si>
    <t xml:space="preserve">LORSBAN       </t>
  </si>
  <si>
    <t xml:space="preserve">CROP OIL      </t>
  </si>
  <si>
    <t xml:space="preserve">POAST         </t>
  </si>
  <si>
    <t>SIDEDRESS BEETS  Operation</t>
  </si>
  <si>
    <t xml:space="preserve">32-0-0 LIQUID </t>
  </si>
  <si>
    <t>WEED BEETS      CUSTOM</t>
  </si>
  <si>
    <t>**EARLY HARVEST**</t>
  </si>
  <si>
    <t>DEFOLIATE BEETS  Operation</t>
  </si>
  <si>
    <t>PULL BEETS       Operation</t>
  </si>
  <si>
    <t>HAUL BEETS       Operation</t>
  </si>
  <si>
    <t>BEET ASSOCIATIONDUES</t>
  </si>
  <si>
    <t>SILO PAYMENT</t>
  </si>
  <si>
    <t>Total EARLY HARVEST</t>
  </si>
  <si>
    <t>**LATE HARVEST**</t>
  </si>
  <si>
    <t>Total LATE HARVEST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</si>
</sst>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/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19" fillId="0" borderId="0" xfId="0" applyFont="1"/>
    <xf numFmtId="0" fontId="20" fillId="0" borderId="0" xfId="0" applyFont="1" applyAlignment="1"/>
    <xf numFmtId="165" fontId="18" fillId="33" borderId="0" xfId="0" applyNumberFormat="1" applyFont="1" applyFill="1" applyAlignment="1" applyProtection="1">
      <alignment horizontal="right"/>
      <protection locked="0"/>
    </xf>
    <xf numFmtId="0" fontId="18" fillId="33" borderId="0" xfId="0" applyFont="1" applyFill="1" applyProtection="1">
      <protection locked="0"/>
    </xf>
    <xf numFmtId="44" fontId="18" fillId="33" borderId="0" xfId="1" applyFont="1" applyFill="1" applyProtection="1">
      <protection locked="0"/>
    </xf>
    <xf numFmtId="49" fontId="18" fillId="33" borderId="0" xfId="0" applyNumberFormat="1" applyFont="1" applyFill="1" applyAlignment="1" applyProtection="1">
      <alignment horizontal="left"/>
      <protection locked="0"/>
    </xf>
    <xf numFmtId="44" fontId="1" fillId="0" borderId="0" xfId="1" applyFont="1" applyProtection="1"/>
    <xf numFmtId="165" fontId="18" fillId="33" borderId="0" xfId="0" applyNumberFormat="1" applyFont="1" applyFill="1" applyProtection="1">
      <protection locked="0"/>
    </xf>
    <xf numFmtId="2" fontId="18" fillId="33" borderId="0" xfId="0" applyNumberFormat="1" applyFont="1" applyFill="1" applyProtection="1">
      <protection locked="0"/>
    </xf>
    <xf numFmtId="44" fontId="1" fillId="0" borderId="0" xfId="1" applyFont="1" applyFill="1" applyProtection="1"/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quotePrefix="1" applyAlignment="1" applyProtection="1">
      <alignment horizontal="center"/>
    </xf>
    <xf numFmtId="0" fontId="0" fillId="0" borderId="0" xfId="0" quotePrefix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right"/>
    </xf>
    <xf numFmtId="2" fontId="0" fillId="0" borderId="0" xfId="0" applyNumberFormat="1" applyFont="1" applyAlignment="1" applyProtection="1">
      <alignment horizontal="center"/>
    </xf>
    <xf numFmtId="2" fontId="0" fillId="0" borderId="0" xfId="0" applyNumberFormat="1" applyFont="1" applyProtection="1"/>
    <xf numFmtId="44" fontId="0" fillId="0" borderId="0" xfId="0" applyNumberFormat="1" applyFont="1" applyProtection="1"/>
    <xf numFmtId="0" fontId="0" fillId="0" borderId="0" xfId="0" quotePrefix="1" applyAlignment="1" applyProtection="1">
      <alignment horizontal="right"/>
    </xf>
    <xf numFmtId="0" fontId="0" fillId="0" borderId="0" xfId="0" quotePrefix="1" applyAlignment="1" applyProtection="1">
      <alignment horizontal="left"/>
    </xf>
    <xf numFmtId="44" fontId="0" fillId="0" borderId="0" xfId="1" applyFont="1" applyFill="1" applyProtection="1"/>
    <xf numFmtId="0" fontId="19" fillId="0" borderId="0" xfId="0" applyFont="1" applyProtection="1"/>
    <xf numFmtId="0" fontId="0" fillId="0" borderId="0" xfId="0" applyFont="1" applyAlignment="1" applyProtection="1"/>
    <xf numFmtId="9" fontId="1" fillId="0" borderId="0" xfId="43" applyFont="1" applyProtection="1"/>
    <xf numFmtId="9" fontId="0" fillId="0" borderId="0" xfId="0" applyNumberFormat="1" applyFont="1" applyProtection="1"/>
    <xf numFmtId="44" fontId="1" fillId="0" borderId="0" xfId="1" applyFont="1" applyAlignment="1" applyProtection="1">
      <alignment horizontal="right"/>
    </xf>
    <xf numFmtId="0" fontId="0" fillId="0" borderId="0" xfId="0" applyFont="1" applyAlignment="1" applyProtection="1">
      <alignment horizontal="center"/>
    </xf>
    <xf numFmtId="0" fontId="0" fillId="0" borderId="0" xfId="0" quotePrefix="1" applyFont="1" applyAlignment="1" applyProtection="1">
      <alignment horizontal="center"/>
    </xf>
    <xf numFmtId="0" fontId="0" fillId="0" borderId="0" xfId="0" applyFont="1" applyAlignment="1" applyProtection="1">
      <alignment horizontal="right"/>
    </xf>
    <xf numFmtId="0" fontId="18" fillId="0" borderId="0" xfId="0" applyFont="1" applyFill="1" applyProtection="1"/>
    <xf numFmtId="0" fontId="18" fillId="33" borderId="0" xfId="0" applyFont="1" applyFill="1" applyAlignment="1" applyProtection="1">
      <alignment horizontal="center"/>
      <protection locked="0"/>
    </xf>
    <xf numFmtId="2" fontId="18" fillId="33" borderId="0" xfId="0" applyNumberFormat="1" applyFont="1" applyFill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/>
    <xf numFmtId="0" fontId="0" fillId="0" borderId="0" xfId="0" quotePrefix="1" applyFont="1" applyAlignment="1" applyProtection="1">
      <alignment horizontal="center"/>
    </xf>
    <xf numFmtId="0" fontId="0" fillId="0" borderId="0" xfId="0" applyAlignment="1" applyProtection="1"/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3333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pane ySplit="12" topLeftCell="A13" activePane="bottomLeft" state="frozen"/>
      <selection pane="bottomLeft" activeCell="A13" sqref="A13"/>
    </sheetView>
  </sheetViews>
  <sheetFormatPr defaultRowHeight="15"/>
  <cols>
    <col min="1" max="1" width="29.85546875" style="25" customWidth="1"/>
    <col min="2" max="3" width="10.7109375" style="25" customWidth="1"/>
    <col min="4" max="4" width="8.7109375" style="25" customWidth="1"/>
    <col min="5" max="7" width="10.7109375" style="25" customWidth="1"/>
    <col min="8" max="16384" width="9.140625" style="25"/>
  </cols>
  <sheetData>
    <row r="1" spans="1:8" ht="18">
      <c r="A1" s="49" t="s">
        <v>70</v>
      </c>
      <c r="B1" s="50"/>
      <c r="C1" s="50"/>
      <c r="D1" s="50"/>
      <c r="E1" s="50"/>
      <c r="F1" s="50"/>
      <c r="G1" s="50"/>
      <c r="H1" s="37"/>
    </row>
    <row r="2" spans="1:8" ht="18">
      <c r="A2" s="49" t="s">
        <v>71</v>
      </c>
      <c r="B2" s="50"/>
      <c r="C2" s="50"/>
      <c r="D2" s="50"/>
      <c r="E2" s="50"/>
      <c r="F2" s="50"/>
      <c r="G2" s="50"/>
    </row>
    <row r="3" spans="1:8" ht="18">
      <c r="A3" s="49" t="s">
        <v>112</v>
      </c>
      <c r="B3" s="50"/>
      <c r="C3" s="50"/>
      <c r="D3" s="50"/>
      <c r="E3" s="50"/>
      <c r="F3" s="50"/>
      <c r="G3" s="50"/>
    </row>
    <row r="4" spans="1:8" ht="18">
      <c r="A4" s="49" t="s">
        <v>111</v>
      </c>
      <c r="B4" s="50"/>
      <c r="C4" s="50"/>
      <c r="D4" s="50"/>
      <c r="E4" s="50"/>
      <c r="F4" s="50"/>
      <c r="G4" s="50"/>
    </row>
    <row r="5" spans="1:8">
      <c r="A5" s="38"/>
      <c r="B5" s="38"/>
      <c r="C5" s="38"/>
      <c r="D5" s="38"/>
      <c r="E5" s="38"/>
      <c r="F5" s="38"/>
      <c r="G5" s="38"/>
    </row>
    <row r="6" spans="1:8">
      <c r="A6" s="26" t="s">
        <v>74</v>
      </c>
      <c r="B6" s="27" t="s">
        <v>68</v>
      </c>
      <c r="C6" s="27" t="s">
        <v>68</v>
      </c>
      <c r="D6" s="27" t="s">
        <v>68</v>
      </c>
      <c r="E6" s="27" t="s">
        <v>68</v>
      </c>
      <c r="F6" s="27" t="s">
        <v>68</v>
      </c>
      <c r="G6" s="27" t="s">
        <v>68</v>
      </c>
      <c r="H6" s="28" t="s">
        <v>69</v>
      </c>
    </row>
    <row r="7" spans="1:8">
      <c r="F7" s="48" t="s">
        <v>1</v>
      </c>
      <c r="G7" s="48"/>
    </row>
    <row r="8" spans="1:8">
      <c r="E8" s="29" t="s">
        <v>2</v>
      </c>
      <c r="F8" s="29" t="s">
        <v>3</v>
      </c>
      <c r="G8" s="29"/>
    </row>
    <row r="9" spans="1:8">
      <c r="E9" s="29" t="s">
        <v>4</v>
      </c>
      <c r="F9" s="29" t="s">
        <v>17</v>
      </c>
      <c r="G9" s="29" t="s">
        <v>18</v>
      </c>
    </row>
    <row r="10" spans="1:8">
      <c r="E10" s="39">
        <v>1</v>
      </c>
      <c r="F10" s="40">
        <v>0.2</v>
      </c>
      <c r="G10" s="40">
        <v>0.8</v>
      </c>
      <c r="H10" s="40"/>
    </row>
    <row r="11" spans="1:8">
      <c r="A11" s="25" t="s">
        <v>5</v>
      </c>
      <c r="B11" s="29" t="s">
        <v>6</v>
      </c>
      <c r="C11" s="29" t="s">
        <v>7</v>
      </c>
      <c r="D11" s="29" t="s">
        <v>8</v>
      </c>
      <c r="E11" s="29" t="s">
        <v>9</v>
      </c>
      <c r="F11" s="29" t="s">
        <v>9</v>
      </c>
      <c r="G11" s="29" t="s">
        <v>9</v>
      </c>
    </row>
    <row r="12" spans="1:8">
      <c r="A12" s="25" t="s">
        <v>10</v>
      </c>
      <c r="B12" s="25" t="s">
        <v>11</v>
      </c>
      <c r="C12" s="25" t="s">
        <v>12</v>
      </c>
      <c r="D12" s="25" t="s">
        <v>13</v>
      </c>
      <c r="E12" s="25" t="s">
        <v>14</v>
      </c>
      <c r="F12" s="25" t="s">
        <v>14</v>
      </c>
      <c r="G12" s="25" t="s">
        <v>14</v>
      </c>
    </row>
    <row r="13" spans="1:8">
      <c r="A13" s="18" t="s">
        <v>110</v>
      </c>
      <c r="B13" s="6">
        <v>22</v>
      </c>
      <c r="C13" s="14" t="s">
        <v>15</v>
      </c>
      <c r="D13" s="7">
        <v>39.79</v>
      </c>
      <c r="E13" s="41">
        <f>D13*B13</f>
        <v>875.38</v>
      </c>
      <c r="F13" s="7">
        <v>175.08</v>
      </c>
      <c r="G13" s="21">
        <f>E13-F13</f>
        <v>700.3</v>
      </c>
    </row>
    <row r="14" spans="1:8">
      <c r="A14" s="29" t="s">
        <v>10</v>
      </c>
      <c r="B14" s="29" t="s">
        <v>11</v>
      </c>
      <c r="C14" s="29" t="s">
        <v>12</v>
      </c>
      <c r="D14" s="29" t="s">
        <v>13</v>
      </c>
      <c r="E14" s="29" t="s">
        <v>14</v>
      </c>
      <c r="F14" s="29" t="s">
        <v>14</v>
      </c>
      <c r="G14" s="29" t="s">
        <v>14</v>
      </c>
    </row>
    <row r="15" spans="1:8">
      <c r="A15" s="25" t="s">
        <v>16</v>
      </c>
      <c r="B15" s="30"/>
      <c r="C15" s="30"/>
      <c r="D15" s="41"/>
      <c r="E15" s="41">
        <f>SUM(E13:E13)</f>
        <v>875.38</v>
      </c>
      <c r="F15" s="41">
        <f>SUM(F13:F13)</f>
        <v>175.08</v>
      </c>
      <c r="G15" s="41">
        <f>SUM(G13:G13)</f>
        <v>700.3</v>
      </c>
      <c r="H15" s="33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3"/>
  <sheetViews>
    <sheetView workbookViewId="0">
      <pane ySplit="9" topLeftCell="A10" activePane="bottomLeft" state="frozen"/>
      <selection pane="bottomLeft" activeCell="A10" sqref="A10"/>
    </sheetView>
  </sheetViews>
  <sheetFormatPr defaultRowHeight="15"/>
  <cols>
    <col min="1" max="1" width="32.7109375" style="25" customWidth="1"/>
    <col min="2" max="2" width="10.7109375" style="44" customWidth="1"/>
    <col min="3" max="3" width="12.7109375" style="44" customWidth="1"/>
    <col min="4" max="4" width="20.7109375" style="25" customWidth="1"/>
    <col min="5" max="5" width="10.7109375" style="25" customWidth="1"/>
    <col min="6" max="6" width="8.7109375" style="25" customWidth="1"/>
    <col min="7" max="11" width="10.7109375" style="25" customWidth="1"/>
    <col min="12" max="16384" width="9.140625" style="25"/>
  </cols>
  <sheetData>
    <row r="1" spans="1:12" ht="18">
      <c r="A1" s="49" t="s">
        <v>70</v>
      </c>
      <c r="B1" s="50"/>
      <c r="C1" s="50"/>
      <c r="D1" s="50"/>
      <c r="E1" s="50"/>
      <c r="F1" s="50"/>
      <c r="G1" s="50"/>
      <c r="H1" s="52"/>
      <c r="I1" s="52"/>
      <c r="J1" s="52"/>
      <c r="K1" s="52"/>
    </row>
    <row r="2" spans="1:12" ht="18">
      <c r="A2" s="49" t="s">
        <v>71</v>
      </c>
      <c r="B2" s="50"/>
      <c r="C2" s="50"/>
      <c r="D2" s="50"/>
      <c r="E2" s="50"/>
      <c r="F2" s="50"/>
      <c r="G2" s="50"/>
      <c r="H2" s="52"/>
      <c r="I2" s="52"/>
      <c r="J2" s="52"/>
      <c r="K2" s="52"/>
    </row>
    <row r="3" spans="1:12" ht="18">
      <c r="A3" s="49" t="str">
        <f>RETURNS!A3</f>
        <v>Sugar Beets - Big Horn-Washakie County Area</v>
      </c>
      <c r="B3" s="50"/>
      <c r="C3" s="50"/>
      <c r="D3" s="50"/>
      <c r="E3" s="50"/>
      <c r="F3" s="50"/>
      <c r="G3" s="50"/>
      <c r="H3" s="52"/>
      <c r="I3" s="52"/>
      <c r="J3" s="52"/>
      <c r="K3" s="52"/>
    </row>
    <row r="4" spans="1:12" ht="18">
      <c r="A4" s="49" t="str">
        <f>RETURNS!A4</f>
        <v>250 Acre Enterprise</v>
      </c>
      <c r="B4" s="50"/>
      <c r="C4" s="50"/>
      <c r="D4" s="50"/>
      <c r="E4" s="50"/>
      <c r="F4" s="50"/>
      <c r="G4" s="50"/>
      <c r="H4" s="52"/>
      <c r="I4" s="52"/>
      <c r="J4" s="52"/>
      <c r="K4" s="52"/>
    </row>
    <row r="5" spans="1:12">
      <c r="A5" s="26" t="s">
        <v>73</v>
      </c>
      <c r="B5" s="27" t="s">
        <v>68</v>
      </c>
      <c r="C5" s="27" t="s">
        <v>68</v>
      </c>
      <c r="D5" s="27" t="s">
        <v>68</v>
      </c>
      <c r="E5" s="27" t="s">
        <v>68</v>
      </c>
      <c r="F5" s="27" t="s">
        <v>68</v>
      </c>
      <c r="G5" s="27" t="s">
        <v>68</v>
      </c>
      <c r="H5" s="27" t="s">
        <v>68</v>
      </c>
      <c r="I5" s="27" t="s">
        <v>68</v>
      </c>
      <c r="J5" s="27" t="s">
        <v>68</v>
      </c>
      <c r="K5" s="27" t="s">
        <v>68</v>
      </c>
      <c r="L5" s="28" t="s">
        <v>69</v>
      </c>
    </row>
    <row r="6" spans="1:12">
      <c r="D6" s="51" t="s">
        <v>21</v>
      </c>
      <c r="E6" s="48"/>
      <c r="F6" s="48"/>
      <c r="G6" s="48"/>
      <c r="H6" s="42" t="s">
        <v>22</v>
      </c>
      <c r="J6" s="48" t="s">
        <v>1</v>
      </c>
      <c r="K6" s="48"/>
    </row>
    <row r="7" spans="1:12">
      <c r="B7" s="48" t="s">
        <v>23</v>
      </c>
      <c r="C7" s="48"/>
      <c r="E7" s="42" t="s">
        <v>24</v>
      </c>
      <c r="F7" s="42" t="s">
        <v>7</v>
      </c>
      <c r="G7" s="42"/>
      <c r="H7" s="42" t="s">
        <v>25</v>
      </c>
      <c r="I7" s="42" t="s">
        <v>2</v>
      </c>
      <c r="J7" s="42" t="s">
        <v>3</v>
      </c>
      <c r="K7" s="42"/>
    </row>
    <row r="8" spans="1:12">
      <c r="A8" s="25" t="s">
        <v>26</v>
      </c>
      <c r="B8" s="42" t="s">
        <v>27</v>
      </c>
      <c r="C8" s="42" t="s">
        <v>28</v>
      </c>
      <c r="D8" s="42" t="s">
        <v>29</v>
      </c>
      <c r="E8" s="42" t="s">
        <v>30</v>
      </c>
      <c r="F8" s="42" t="s">
        <v>31</v>
      </c>
      <c r="G8" s="42" t="s">
        <v>32</v>
      </c>
      <c r="H8" s="42" t="s">
        <v>30</v>
      </c>
      <c r="I8" s="42" t="s">
        <v>4</v>
      </c>
      <c r="J8" s="42" t="s">
        <v>17</v>
      </c>
      <c r="K8" s="42" t="s">
        <v>18</v>
      </c>
    </row>
    <row r="9" spans="1:12">
      <c r="A9" s="42" t="s">
        <v>33</v>
      </c>
      <c r="B9" s="43" t="s">
        <v>11</v>
      </c>
      <c r="C9" s="42" t="s">
        <v>11</v>
      </c>
      <c r="D9" s="42" t="s">
        <v>34</v>
      </c>
      <c r="E9" s="42" t="s">
        <v>11</v>
      </c>
      <c r="F9" s="42" t="s">
        <v>35</v>
      </c>
      <c r="G9" s="42" t="s">
        <v>13</v>
      </c>
      <c r="H9" s="42" t="s">
        <v>14</v>
      </c>
      <c r="I9" s="42" t="s">
        <v>12</v>
      </c>
      <c r="J9" s="42" t="s">
        <v>12</v>
      </c>
      <c r="K9" s="42" t="s">
        <v>12</v>
      </c>
    </row>
    <row r="10" spans="1:12">
      <c r="A10" s="25" t="s">
        <v>36</v>
      </c>
      <c r="J10" s="42"/>
      <c r="K10" s="42"/>
    </row>
    <row r="11" spans="1:12">
      <c r="A11" s="20" t="s">
        <v>75</v>
      </c>
      <c r="B11" s="19"/>
      <c r="C11" s="19"/>
      <c r="D11" s="18"/>
      <c r="E11" s="17"/>
      <c r="F11" s="18"/>
      <c r="G11" s="19"/>
      <c r="H11" s="19"/>
      <c r="I11" s="19">
        <v>4.21</v>
      </c>
      <c r="J11" s="19">
        <v>0</v>
      </c>
      <c r="K11" s="21">
        <f>I11-J11</f>
        <v>4.21</v>
      </c>
    </row>
    <row r="12" spans="1:12">
      <c r="A12" s="20" t="s">
        <v>76</v>
      </c>
      <c r="B12" s="19"/>
      <c r="C12" s="19"/>
      <c r="D12" s="18"/>
      <c r="E12" s="17"/>
      <c r="F12" s="18"/>
      <c r="G12" s="19"/>
      <c r="H12" s="19"/>
      <c r="I12" s="19">
        <v>4.21</v>
      </c>
      <c r="J12" s="19">
        <v>0</v>
      </c>
      <c r="K12" s="21">
        <f t="shared" ref="K12:K20" si="0">I12-J12</f>
        <v>4.21</v>
      </c>
    </row>
    <row r="13" spans="1:12">
      <c r="A13" s="20" t="s">
        <v>77</v>
      </c>
      <c r="B13" s="19"/>
      <c r="C13" s="19"/>
      <c r="D13" s="18"/>
      <c r="E13" s="17"/>
      <c r="F13" s="18"/>
      <c r="G13" s="19"/>
      <c r="H13" s="19"/>
      <c r="I13" s="19">
        <v>0.42</v>
      </c>
      <c r="J13" s="19">
        <v>0</v>
      </c>
      <c r="K13" s="21">
        <f t="shared" si="0"/>
        <v>0.42</v>
      </c>
    </row>
    <row r="14" spans="1:12">
      <c r="A14" s="20" t="s">
        <v>78</v>
      </c>
      <c r="B14" s="19"/>
      <c r="C14" s="19"/>
      <c r="D14" s="18"/>
      <c r="E14" s="17"/>
      <c r="F14" s="18"/>
      <c r="G14" s="19"/>
      <c r="H14" s="19"/>
      <c r="I14" s="19">
        <v>1.62</v>
      </c>
      <c r="J14" s="19">
        <v>0</v>
      </c>
      <c r="K14" s="21">
        <f t="shared" si="0"/>
        <v>1.62</v>
      </c>
    </row>
    <row r="15" spans="1:12">
      <c r="A15" s="20" t="s">
        <v>79</v>
      </c>
      <c r="B15" s="19">
        <v>3.9</v>
      </c>
      <c r="C15" s="19">
        <v>18.239999999999998</v>
      </c>
      <c r="D15" s="18"/>
      <c r="E15" s="17"/>
      <c r="F15" s="18"/>
      <c r="G15" s="19"/>
      <c r="H15" s="19"/>
      <c r="I15" s="21">
        <f t="shared" ref="I15:I18" si="1">SUM(B15:C15)+H15</f>
        <v>22.139999999999997</v>
      </c>
      <c r="J15" s="19">
        <v>0</v>
      </c>
      <c r="K15" s="21">
        <f t="shared" si="0"/>
        <v>22.139999999999997</v>
      </c>
    </row>
    <row r="16" spans="1:12">
      <c r="A16" s="20" t="s">
        <v>80</v>
      </c>
      <c r="B16" s="19">
        <v>3.25</v>
      </c>
      <c r="C16" s="19">
        <v>1.94</v>
      </c>
      <c r="D16" s="18"/>
      <c r="E16" s="17"/>
      <c r="F16" s="18"/>
      <c r="G16" s="19"/>
      <c r="H16" s="19"/>
      <c r="I16" s="21">
        <f t="shared" si="1"/>
        <v>5.1899999999999995</v>
      </c>
      <c r="J16" s="19">
        <v>0</v>
      </c>
      <c r="K16" s="21">
        <f t="shared" ref="K16:K18" si="2">I16-J16</f>
        <v>5.1899999999999995</v>
      </c>
    </row>
    <row r="17" spans="1:11">
      <c r="A17" s="20" t="s">
        <v>37</v>
      </c>
      <c r="B17" s="19">
        <v>18.829999999999998</v>
      </c>
      <c r="C17" s="19">
        <v>3.12</v>
      </c>
      <c r="D17" s="18"/>
      <c r="E17" s="17"/>
      <c r="F17" s="18"/>
      <c r="G17" s="19"/>
      <c r="H17" s="19"/>
      <c r="I17" s="21">
        <f t="shared" si="1"/>
        <v>21.95</v>
      </c>
      <c r="J17" s="19">
        <v>0</v>
      </c>
      <c r="K17" s="21">
        <f t="shared" si="2"/>
        <v>21.95</v>
      </c>
    </row>
    <row r="18" spans="1:11">
      <c r="A18" s="20" t="s">
        <v>81</v>
      </c>
      <c r="B18" s="19">
        <v>42.04</v>
      </c>
      <c r="C18" s="19">
        <v>5.51</v>
      </c>
      <c r="D18" s="18"/>
      <c r="E18" s="17"/>
      <c r="F18" s="18"/>
      <c r="G18" s="19"/>
      <c r="H18" s="19"/>
      <c r="I18" s="21">
        <f t="shared" si="1"/>
        <v>47.55</v>
      </c>
      <c r="J18" s="19">
        <v>0</v>
      </c>
      <c r="K18" s="21">
        <f t="shared" si="2"/>
        <v>47.55</v>
      </c>
    </row>
    <row r="19" spans="1:11">
      <c r="A19" s="18" t="s">
        <v>38</v>
      </c>
      <c r="B19" s="19"/>
      <c r="C19" s="19"/>
      <c r="D19" s="18"/>
      <c r="E19" s="17"/>
      <c r="F19" s="18"/>
      <c r="G19" s="19"/>
      <c r="H19" s="19"/>
      <c r="I19" s="19">
        <v>20.65</v>
      </c>
      <c r="J19" s="19">
        <v>0</v>
      </c>
      <c r="K19" s="21">
        <f t="shared" si="0"/>
        <v>20.65</v>
      </c>
    </row>
    <row r="20" spans="1:11">
      <c r="A20" s="18" t="s">
        <v>39</v>
      </c>
      <c r="B20" s="19"/>
      <c r="C20" s="19"/>
      <c r="D20" s="18"/>
      <c r="E20" s="17"/>
      <c r="F20" s="18"/>
      <c r="G20" s="19"/>
      <c r="H20" s="19"/>
      <c r="I20" s="19">
        <v>41.31</v>
      </c>
      <c r="J20" s="19">
        <v>0</v>
      </c>
      <c r="K20" s="21">
        <f t="shared" si="0"/>
        <v>41.31</v>
      </c>
    </row>
    <row r="21" spans="1:11">
      <c r="A21" s="43" t="s">
        <v>49</v>
      </c>
      <c r="B21" s="43" t="s">
        <v>0</v>
      </c>
      <c r="C21" s="42" t="s">
        <v>41</v>
      </c>
      <c r="D21" s="42" t="s">
        <v>19</v>
      </c>
      <c r="E21" s="31" t="s">
        <v>0</v>
      </c>
      <c r="F21" s="42" t="s">
        <v>40</v>
      </c>
      <c r="G21" s="42" t="s">
        <v>41</v>
      </c>
      <c r="H21" s="42" t="s">
        <v>20</v>
      </c>
      <c r="I21" s="42" t="s">
        <v>41</v>
      </c>
      <c r="J21" s="42" t="s">
        <v>41</v>
      </c>
      <c r="K21" s="42" t="s">
        <v>41</v>
      </c>
    </row>
    <row r="22" spans="1:11">
      <c r="A22" s="25" t="s">
        <v>42</v>
      </c>
      <c r="E22" s="32"/>
      <c r="I22" s="36">
        <f>SUM(I11:I20)</f>
        <v>169.25</v>
      </c>
      <c r="J22" s="36">
        <f t="shared" ref="J22:K22" si="3">SUM(J11:J20)</f>
        <v>0</v>
      </c>
      <c r="K22" s="36">
        <f t="shared" si="3"/>
        <v>169.25</v>
      </c>
    </row>
    <row r="23" spans="1:11">
      <c r="E23" s="32"/>
      <c r="I23" s="36"/>
      <c r="J23" s="36"/>
      <c r="K23" s="36"/>
    </row>
    <row r="24" spans="1:11">
      <c r="A24" s="25" t="s">
        <v>101</v>
      </c>
      <c r="J24" s="42"/>
      <c r="K24" s="42"/>
    </row>
    <row r="25" spans="1:11">
      <c r="A25" s="20" t="s">
        <v>113</v>
      </c>
      <c r="B25" s="19">
        <v>2.66</v>
      </c>
      <c r="C25" s="19">
        <v>8.1400000000000023</v>
      </c>
      <c r="D25" s="20"/>
      <c r="E25" s="22"/>
      <c r="F25" s="20"/>
      <c r="G25" s="19"/>
      <c r="H25" s="19"/>
      <c r="I25" s="21">
        <f t="shared" ref="I25" si="4">SUM(B25:C25)+H25</f>
        <v>10.800000000000002</v>
      </c>
      <c r="J25" s="19">
        <v>0</v>
      </c>
      <c r="K25" s="21">
        <f t="shared" ref="K25" si="5">I25-J25</f>
        <v>10.800000000000002</v>
      </c>
    </row>
    <row r="26" spans="1:11">
      <c r="A26" s="20" t="s">
        <v>114</v>
      </c>
      <c r="B26" s="19">
        <v>0.96</v>
      </c>
      <c r="C26" s="19">
        <v>1.54</v>
      </c>
      <c r="D26" s="20"/>
      <c r="E26" s="22"/>
      <c r="F26" s="20"/>
      <c r="G26" s="19"/>
      <c r="H26" s="19"/>
      <c r="I26" s="21">
        <f t="shared" ref="I26:I31" si="6">SUM(B26:C26)+H26</f>
        <v>2.5</v>
      </c>
      <c r="J26" s="19">
        <v>0</v>
      </c>
      <c r="K26" s="21">
        <f t="shared" ref="K26:K31" si="7">I26-J26</f>
        <v>2.5</v>
      </c>
    </row>
    <row r="27" spans="1:11">
      <c r="A27" s="20" t="s">
        <v>114</v>
      </c>
      <c r="B27" s="19">
        <v>0.96</v>
      </c>
      <c r="C27" s="19">
        <v>1.54</v>
      </c>
      <c r="D27" s="20"/>
      <c r="E27" s="22"/>
      <c r="F27" s="20"/>
      <c r="G27" s="19"/>
      <c r="H27" s="19"/>
      <c r="I27" s="21">
        <f t="shared" si="6"/>
        <v>2.5</v>
      </c>
      <c r="J27" s="19">
        <v>0</v>
      </c>
      <c r="K27" s="21">
        <f t="shared" si="7"/>
        <v>2.5</v>
      </c>
    </row>
    <row r="28" spans="1:11">
      <c r="A28" s="20" t="s">
        <v>115</v>
      </c>
      <c r="B28" s="19">
        <v>1.34</v>
      </c>
      <c r="C28" s="19">
        <v>3.44</v>
      </c>
      <c r="D28" s="20"/>
      <c r="E28" s="22"/>
      <c r="F28" s="20"/>
      <c r="G28" s="19"/>
      <c r="H28" s="19"/>
      <c r="I28" s="21">
        <f t="shared" si="6"/>
        <v>4.78</v>
      </c>
      <c r="J28" s="19">
        <v>0</v>
      </c>
      <c r="K28" s="21">
        <f t="shared" si="7"/>
        <v>4.78</v>
      </c>
    </row>
    <row r="29" spans="1:11">
      <c r="A29" s="20" t="s">
        <v>116</v>
      </c>
      <c r="B29" s="19">
        <v>0.96</v>
      </c>
      <c r="C29" s="19">
        <v>2.79</v>
      </c>
      <c r="D29" s="46"/>
      <c r="E29" s="47"/>
      <c r="F29" s="46"/>
      <c r="G29" s="19"/>
      <c r="H29" s="19"/>
      <c r="I29" s="21">
        <f t="shared" si="6"/>
        <v>3.75</v>
      </c>
      <c r="J29" s="19">
        <v>0</v>
      </c>
      <c r="K29" s="21">
        <f t="shared" si="7"/>
        <v>3.75</v>
      </c>
    </row>
    <row r="30" spans="1:11">
      <c r="A30" s="18" t="s">
        <v>117</v>
      </c>
      <c r="B30" s="19"/>
      <c r="C30" s="19"/>
      <c r="D30" s="18"/>
      <c r="E30" s="23"/>
      <c r="F30" s="18"/>
      <c r="G30" s="19"/>
      <c r="H30" s="19">
        <v>1.05</v>
      </c>
      <c r="I30" s="21">
        <f t="shared" si="6"/>
        <v>1.05</v>
      </c>
      <c r="J30" s="19">
        <v>0</v>
      </c>
      <c r="K30" s="21">
        <f t="shared" si="7"/>
        <v>1.05</v>
      </c>
    </row>
    <row r="31" spans="1:11">
      <c r="A31" s="18" t="s">
        <v>118</v>
      </c>
      <c r="B31" s="19"/>
      <c r="C31" s="19"/>
      <c r="D31" s="18"/>
      <c r="E31" s="23"/>
      <c r="F31" s="18"/>
      <c r="G31" s="19"/>
      <c r="H31" s="19">
        <v>0.5</v>
      </c>
      <c r="I31" s="21">
        <f t="shared" si="6"/>
        <v>0.5</v>
      </c>
      <c r="J31" s="19">
        <v>0</v>
      </c>
      <c r="K31" s="21">
        <f t="shared" si="7"/>
        <v>0.5</v>
      </c>
    </row>
    <row r="32" spans="1:11">
      <c r="A32" s="43" t="s">
        <v>49</v>
      </c>
      <c r="B32" s="43" t="s">
        <v>0</v>
      </c>
      <c r="C32" s="42" t="s">
        <v>41</v>
      </c>
      <c r="D32" s="42" t="s">
        <v>19</v>
      </c>
      <c r="E32" s="31" t="s">
        <v>0</v>
      </c>
      <c r="F32" s="42" t="s">
        <v>40</v>
      </c>
      <c r="G32" s="42" t="s">
        <v>41</v>
      </c>
      <c r="H32" s="42" t="s">
        <v>20</v>
      </c>
      <c r="I32" s="42" t="s">
        <v>41</v>
      </c>
      <c r="J32" s="42" t="s">
        <v>41</v>
      </c>
      <c r="K32" s="42" t="s">
        <v>41</v>
      </c>
    </row>
    <row r="33" spans="1:11">
      <c r="A33" s="25" t="s">
        <v>104</v>
      </c>
      <c r="E33" s="32"/>
      <c r="I33" s="36">
        <f>SUM(I25:I31)</f>
        <v>25.880000000000003</v>
      </c>
      <c r="J33" s="36">
        <f t="shared" ref="J33:K33" si="8">SUM(J25:J31)</f>
        <v>0</v>
      </c>
      <c r="K33" s="36">
        <f t="shared" si="8"/>
        <v>25.880000000000003</v>
      </c>
    </row>
    <row r="34" spans="1:11">
      <c r="E34" s="32"/>
      <c r="I34" s="36"/>
      <c r="J34" s="36"/>
      <c r="K34" s="36"/>
    </row>
    <row r="35" spans="1:11">
      <c r="A35" s="25" t="s">
        <v>105</v>
      </c>
      <c r="J35" s="42"/>
      <c r="K35" s="42"/>
    </row>
    <row r="36" spans="1:11">
      <c r="A36" s="20" t="s">
        <v>83</v>
      </c>
      <c r="B36" s="19">
        <v>0</v>
      </c>
      <c r="C36" s="19">
        <v>0</v>
      </c>
      <c r="D36" s="18" t="s">
        <v>84</v>
      </c>
      <c r="E36" s="23">
        <v>4.8000000000000001E-2</v>
      </c>
      <c r="F36" s="18" t="s">
        <v>15</v>
      </c>
      <c r="G36" s="19">
        <v>300</v>
      </c>
      <c r="H36" s="24">
        <f>ROUND(E36*G36+E37*G37+E38*G38,2)</f>
        <v>52.2</v>
      </c>
      <c r="I36" s="21">
        <f t="shared" ref="I36:I42" si="9">SUM(B36:C36)+H36</f>
        <v>52.2</v>
      </c>
      <c r="J36" s="19">
        <v>10.44</v>
      </c>
      <c r="K36" s="21">
        <f t="shared" ref="K36:K42" si="10">I36-J36</f>
        <v>41.760000000000005</v>
      </c>
    </row>
    <row r="37" spans="1:11">
      <c r="A37" s="18"/>
      <c r="B37" s="19"/>
      <c r="C37" s="19"/>
      <c r="D37" s="18" t="s">
        <v>102</v>
      </c>
      <c r="E37" s="23">
        <v>0.129</v>
      </c>
      <c r="F37" s="18" t="s">
        <v>15</v>
      </c>
      <c r="G37" s="19">
        <v>265</v>
      </c>
      <c r="H37" s="45"/>
      <c r="I37" s="21">
        <f t="shared" si="9"/>
        <v>0</v>
      </c>
      <c r="J37" s="19">
        <v>0</v>
      </c>
      <c r="K37" s="21">
        <f t="shared" si="10"/>
        <v>0</v>
      </c>
    </row>
    <row r="38" spans="1:11">
      <c r="A38" s="18"/>
      <c r="B38" s="19"/>
      <c r="C38" s="19"/>
      <c r="D38" s="18" t="s">
        <v>85</v>
      </c>
      <c r="E38" s="23">
        <v>1</v>
      </c>
      <c r="F38" s="18" t="s">
        <v>86</v>
      </c>
      <c r="G38" s="19">
        <v>3.61</v>
      </c>
      <c r="H38" s="45"/>
      <c r="I38" s="21">
        <f t="shared" si="9"/>
        <v>0</v>
      </c>
      <c r="J38" s="19">
        <v>0</v>
      </c>
      <c r="K38" s="21">
        <f t="shared" si="10"/>
        <v>0</v>
      </c>
    </row>
    <row r="39" spans="1:11">
      <c r="A39" s="20" t="s">
        <v>119</v>
      </c>
      <c r="B39" s="19">
        <v>0.56999999999999995</v>
      </c>
      <c r="C39" s="19">
        <v>1.05</v>
      </c>
      <c r="D39" s="20" t="s">
        <v>120</v>
      </c>
      <c r="E39" s="22">
        <v>0.156</v>
      </c>
      <c r="F39" s="20" t="s">
        <v>95</v>
      </c>
      <c r="G39" s="19">
        <v>58.25</v>
      </c>
      <c r="H39" s="24">
        <f>ROUND(E39*G39,2)</f>
        <v>9.09</v>
      </c>
      <c r="I39" s="21">
        <f t="shared" si="9"/>
        <v>10.71</v>
      </c>
      <c r="J39" s="19">
        <v>0</v>
      </c>
      <c r="K39" s="21">
        <f t="shared" si="10"/>
        <v>10.71</v>
      </c>
    </row>
    <row r="40" spans="1:11">
      <c r="A40" s="20" t="s">
        <v>114</v>
      </c>
      <c r="B40" s="19">
        <v>0.96</v>
      </c>
      <c r="C40" s="19">
        <v>1.54</v>
      </c>
      <c r="D40" s="20"/>
      <c r="E40" s="22"/>
      <c r="F40" s="20"/>
      <c r="G40" s="19"/>
      <c r="H40" s="19"/>
      <c r="I40" s="21">
        <f t="shared" si="9"/>
        <v>2.5</v>
      </c>
      <c r="J40" s="19">
        <v>0</v>
      </c>
      <c r="K40" s="21">
        <f t="shared" si="10"/>
        <v>2.5</v>
      </c>
    </row>
    <row r="41" spans="1:11">
      <c r="A41" s="20" t="s">
        <v>121</v>
      </c>
      <c r="B41" s="19">
        <v>0.8</v>
      </c>
      <c r="C41" s="19">
        <v>1.43</v>
      </c>
      <c r="D41" s="20" t="s">
        <v>122</v>
      </c>
      <c r="E41" s="22">
        <v>20</v>
      </c>
      <c r="F41" s="20" t="s">
        <v>123</v>
      </c>
      <c r="G41" s="19">
        <v>3.38</v>
      </c>
      <c r="H41" s="24">
        <f>ROUND(E41*G41+E42*G42,2)</f>
        <v>89.32</v>
      </c>
      <c r="I41" s="21">
        <f t="shared" si="9"/>
        <v>91.55</v>
      </c>
      <c r="J41" s="19">
        <v>17.86</v>
      </c>
      <c r="K41" s="21">
        <f t="shared" si="10"/>
        <v>73.69</v>
      </c>
    </row>
    <row r="42" spans="1:11">
      <c r="A42" s="20"/>
      <c r="B42" s="19"/>
      <c r="C42" s="19"/>
      <c r="D42" s="20" t="s">
        <v>124</v>
      </c>
      <c r="E42" s="22">
        <v>12</v>
      </c>
      <c r="F42" s="20" t="s">
        <v>123</v>
      </c>
      <c r="G42" s="19">
        <v>1.81</v>
      </c>
      <c r="H42" s="45"/>
      <c r="I42" s="21">
        <f t="shared" si="9"/>
        <v>0</v>
      </c>
      <c r="J42" s="19">
        <v>0</v>
      </c>
      <c r="K42" s="21">
        <f t="shared" si="10"/>
        <v>0</v>
      </c>
    </row>
    <row r="43" spans="1:11">
      <c r="A43" s="43" t="s">
        <v>49</v>
      </c>
      <c r="B43" s="43" t="s">
        <v>0</v>
      </c>
      <c r="C43" s="42" t="s">
        <v>41</v>
      </c>
      <c r="D43" s="42" t="s">
        <v>19</v>
      </c>
      <c r="E43" s="31" t="s">
        <v>0</v>
      </c>
      <c r="F43" s="42" t="s">
        <v>40</v>
      </c>
      <c r="G43" s="42" t="s">
        <v>41</v>
      </c>
      <c r="H43" s="42" t="s">
        <v>20</v>
      </c>
      <c r="I43" s="42" t="s">
        <v>41</v>
      </c>
      <c r="J43" s="42" t="s">
        <v>41</v>
      </c>
      <c r="K43" s="42" t="s">
        <v>41</v>
      </c>
    </row>
    <row r="44" spans="1:11">
      <c r="A44" s="25" t="s">
        <v>106</v>
      </c>
      <c r="E44" s="32"/>
      <c r="I44" s="36">
        <f>SUM(I36:I42)</f>
        <v>156.95999999999998</v>
      </c>
      <c r="J44" s="36">
        <f t="shared" ref="J44:K44" si="11">SUM(J36:J42)</f>
        <v>28.299999999999997</v>
      </c>
      <c r="K44" s="36">
        <f t="shared" si="11"/>
        <v>128.66</v>
      </c>
    </row>
    <row r="45" spans="1:11">
      <c r="E45" s="32"/>
      <c r="I45" s="36"/>
      <c r="J45" s="36"/>
      <c r="K45" s="36"/>
    </row>
    <row r="46" spans="1:11">
      <c r="A46" s="25" t="s">
        <v>107</v>
      </c>
      <c r="J46" s="42"/>
      <c r="K46" s="42"/>
    </row>
    <row r="47" spans="1:11">
      <c r="A47" s="20" t="s">
        <v>125</v>
      </c>
      <c r="B47" s="19">
        <v>0.89</v>
      </c>
      <c r="C47" s="19">
        <v>1.02</v>
      </c>
      <c r="D47" s="20" t="s">
        <v>126</v>
      </c>
      <c r="E47" s="22">
        <v>0.5</v>
      </c>
      <c r="F47" s="20" t="s">
        <v>123</v>
      </c>
      <c r="G47" s="19">
        <v>65</v>
      </c>
      <c r="H47" s="24">
        <f>ROUND(E47*G47,2)</f>
        <v>32.5</v>
      </c>
      <c r="I47" s="21">
        <f t="shared" ref="I47" si="12">SUM(B47:C47)+H47</f>
        <v>34.409999999999997</v>
      </c>
      <c r="J47" s="19">
        <v>0</v>
      </c>
      <c r="K47" s="21">
        <f t="shared" ref="K47" si="13">I47-J47</f>
        <v>34.409999999999997</v>
      </c>
    </row>
    <row r="48" spans="1:11">
      <c r="A48" s="43" t="s">
        <v>49</v>
      </c>
      <c r="B48" s="43" t="s">
        <v>0</v>
      </c>
      <c r="C48" s="42" t="s">
        <v>41</v>
      </c>
      <c r="D48" s="42" t="s">
        <v>19</v>
      </c>
      <c r="E48" s="31" t="s">
        <v>0</v>
      </c>
      <c r="F48" s="42" t="s">
        <v>40</v>
      </c>
      <c r="G48" s="42" t="s">
        <v>41</v>
      </c>
      <c r="H48" s="42" t="s">
        <v>20</v>
      </c>
      <c r="I48" s="42" t="s">
        <v>41</v>
      </c>
      <c r="J48" s="42" t="s">
        <v>41</v>
      </c>
      <c r="K48" s="42" t="s">
        <v>41</v>
      </c>
    </row>
    <row r="49" spans="1:11">
      <c r="A49" s="25" t="s">
        <v>109</v>
      </c>
      <c r="E49" s="32"/>
      <c r="I49" s="36">
        <f>SUM(I47)</f>
        <v>34.409999999999997</v>
      </c>
      <c r="J49" s="36">
        <f t="shared" ref="J49:K49" si="14">SUM(J47)</f>
        <v>0</v>
      </c>
      <c r="K49" s="36">
        <f t="shared" si="14"/>
        <v>34.409999999999997</v>
      </c>
    </row>
    <row r="50" spans="1:11">
      <c r="E50" s="32"/>
      <c r="I50" s="36"/>
      <c r="J50" s="36"/>
      <c r="K50" s="36"/>
    </row>
    <row r="51" spans="1:11">
      <c r="A51" s="25" t="s">
        <v>82</v>
      </c>
      <c r="J51" s="42"/>
      <c r="K51" s="42"/>
    </row>
    <row r="52" spans="1:11">
      <c r="A52" s="20" t="s">
        <v>87</v>
      </c>
      <c r="B52" s="19">
        <v>0.17</v>
      </c>
      <c r="C52" s="19">
        <v>0.23</v>
      </c>
      <c r="D52" s="20"/>
      <c r="E52" s="22"/>
      <c r="F52" s="20"/>
      <c r="G52" s="19"/>
      <c r="H52" s="19"/>
      <c r="I52" s="21">
        <f t="shared" ref="I52:I109" si="15">SUM(B52:C52)+H52</f>
        <v>0.4</v>
      </c>
      <c r="J52" s="19">
        <v>0</v>
      </c>
      <c r="K52" s="21">
        <f t="shared" ref="K52:K109" si="16">I52-J52</f>
        <v>0.4</v>
      </c>
    </row>
    <row r="53" spans="1:11">
      <c r="A53" s="20" t="s">
        <v>88</v>
      </c>
      <c r="B53" s="19">
        <v>0.05</v>
      </c>
      <c r="C53" s="19">
        <v>0.02</v>
      </c>
      <c r="D53" s="20"/>
      <c r="E53" s="22"/>
      <c r="F53" s="20"/>
      <c r="G53" s="19"/>
      <c r="H53" s="19"/>
      <c r="I53" s="21">
        <f t="shared" si="15"/>
        <v>7.0000000000000007E-2</v>
      </c>
      <c r="J53" s="19">
        <v>0</v>
      </c>
      <c r="K53" s="21">
        <f t="shared" si="16"/>
        <v>7.0000000000000007E-2</v>
      </c>
    </row>
    <row r="54" spans="1:11">
      <c r="A54" s="20" t="s">
        <v>89</v>
      </c>
      <c r="B54" s="19">
        <v>0.8</v>
      </c>
      <c r="C54" s="19">
        <v>0.19</v>
      </c>
      <c r="D54" s="20"/>
      <c r="E54" s="22"/>
      <c r="F54" s="20"/>
      <c r="G54" s="19"/>
      <c r="H54" s="19"/>
      <c r="I54" s="21">
        <f t="shared" si="15"/>
        <v>0.99</v>
      </c>
      <c r="J54" s="19">
        <v>0</v>
      </c>
      <c r="K54" s="21">
        <f t="shared" si="16"/>
        <v>0.99</v>
      </c>
    </row>
    <row r="55" spans="1:11">
      <c r="A55" s="20" t="s">
        <v>90</v>
      </c>
      <c r="B55" s="19">
        <v>0.19</v>
      </c>
      <c r="C55" s="19">
        <v>0</v>
      </c>
      <c r="D55" s="20" t="s">
        <v>44</v>
      </c>
      <c r="E55" s="22"/>
      <c r="F55" s="20"/>
      <c r="G55" s="19"/>
      <c r="H55" s="19">
        <v>1.1399999999999999</v>
      </c>
      <c r="I55" s="21">
        <f t="shared" si="15"/>
        <v>1.3299999999999998</v>
      </c>
      <c r="J55" s="19">
        <v>1.1399999999999999</v>
      </c>
      <c r="K55" s="21">
        <f t="shared" si="16"/>
        <v>0.18999999999999995</v>
      </c>
    </row>
    <row r="56" spans="1:11">
      <c r="A56" s="20" t="s">
        <v>43</v>
      </c>
      <c r="B56" s="19">
        <v>0.08</v>
      </c>
      <c r="C56" s="19">
        <v>0</v>
      </c>
      <c r="D56" s="20"/>
      <c r="E56" s="22"/>
      <c r="F56" s="20"/>
      <c r="G56" s="19"/>
      <c r="H56" s="19"/>
      <c r="I56" s="21">
        <f t="shared" si="15"/>
        <v>0.08</v>
      </c>
      <c r="J56" s="19">
        <v>0</v>
      </c>
      <c r="K56" s="21">
        <f t="shared" si="16"/>
        <v>0.08</v>
      </c>
    </row>
    <row r="57" spans="1:11">
      <c r="A57" s="20" t="s">
        <v>45</v>
      </c>
      <c r="B57" s="19">
        <v>0.16</v>
      </c>
      <c r="C57" s="19">
        <v>0</v>
      </c>
      <c r="D57" s="20"/>
      <c r="E57" s="22"/>
      <c r="F57" s="20"/>
      <c r="G57" s="19"/>
      <c r="H57" s="19"/>
      <c r="I57" s="21">
        <f t="shared" si="15"/>
        <v>0.16</v>
      </c>
      <c r="J57" s="19">
        <v>0</v>
      </c>
      <c r="K57" s="21">
        <f t="shared" si="16"/>
        <v>0.16</v>
      </c>
    </row>
    <row r="58" spans="1:11">
      <c r="A58" s="20" t="s">
        <v>91</v>
      </c>
      <c r="B58" s="19">
        <v>0.13</v>
      </c>
      <c r="C58" s="19">
        <v>0</v>
      </c>
      <c r="D58" s="20"/>
      <c r="E58" s="22"/>
      <c r="F58" s="20"/>
      <c r="G58" s="19"/>
      <c r="H58" s="19"/>
      <c r="I58" s="21">
        <f t="shared" si="15"/>
        <v>0.13</v>
      </c>
      <c r="J58" s="19">
        <v>0</v>
      </c>
      <c r="K58" s="21">
        <f t="shared" si="16"/>
        <v>0.13</v>
      </c>
    </row>
    <row r="59" spans="1:11">
      <c r="A59" s="20" t="s">
        <v>100</v>
      </c>
      <c r="B59" s="19">
        <v>0.17</v>
      </c>
      <c r="C59" s="19">
        <v>0.21</v>
      </c>
      <c r="D59" s="20"/>
      <c r="E59" s="22"/>
      <c r="F59" s="20"/>
      <c r="G59" s="19"/>
      <c r="H59" s="19"/>
      <c r="I59" s="21">
        <f t="shared" si="15"/>
        <v>0.38</v>
      </c>
      <c r="J59" s="19">
        <v>0</v>
      </c>
      <c r="K59" s="21">
        <f t="shared" si="16"/>
        <v>0.38</v>
      </c>
    </row>
    <row r="60" spans="1:11">
      <c r="A60" s="20" t="s">
        <v>92</v>
      </c>
      <c r="B60" s="19">
        <v>0.8</v>
      </c>
      <c r="C60" s="19">
        <v>0.19</v>
      </c>
      <c r="D60" s="20"/>
      <c r="E60" s="22"/>
      <c r="F60" s="20"/>
      <c r="G60" s="19"/>
      <c r="H60" s="19"/>
      <c r="I60" s="21">
        <f t="shared" si="15"/>
        <v>0.99</v>
      </c>
      <c r="J60" s="19">
        <v>0</v>
      </c>
      <c r="K60" s="21">
        <f t="shared" si="16"/>
        <v>0.99</v>
      </c>
    </row>
    <row r="61" spans="1:11">
      <c r="A61" s="20" t="s">
        <v>127</v>
      </c>
      <c r="B61" s="19">
        <v>0.8</v>
      </c>
      <c r="C61" s="19">
        <v>0.95</v>
      </c>
      <c r="D61" s="20" t="s">
        <v>128</v>
      </c>
      <c r="E61" s="22">
        <v>7.8E-2</v>
      </c>
      <c r="F61" s="20" t="s">
        <v>95</v>
      </c>
      <c r="G61" s="19">
        <v>92.1</v>
      </c>
      <c r="H61" s="24">
        <f>ROUND(E61*G61,2)</f>
        <v>7.18</v>
      </c>
      <c r="I61" s="21">
        <f t="shared" si="15"/>
        <v>8.93</v>
      </c>
      <c r="J61" s="19">
        <v>0</v>
      </c>
      <c r="K61" s="21">
        <f t="shared" si="16"/>
        <v>8.93</v>
      </c>
    </row>
    <row r="62" spans="1:11">
      <c r="A62" s="20" t="s">
        <v>127</v>
      </c>
      <c r="B62" s="19">
        <v>0.8</v>
      </c>
      <c r="C62" s="19">
        <v>0.95</v>
      </c>
      <c r="D62" s="20" t="s">
        <v>128</v>
      </c>
      <c r="E62" s="22">
        <v>7.8E-2</v>
      </c>
      <c r="F62" s="20" t="s">
        <v>95</v>
      </c>
      <c r="G62" s="19">
        <v>92.1</v>
      </c>
      <c r="H62" s="24">
        <f>ROUND(E62*G62+E63*G63,2)</f>
        <v>12.35</v>
      </c>
      <c r="I62" s="21">
        <f t="shared" si="15"/>
        <v>14.1</v>
      </c>
      <c r="J62" s="19">
        <v>0</v>
      </c>
      <c r="K62" s="21">
        <f t="shared" si="16"/>
        <v>14.1</v>
      </c>
    </row>
    <row r="63" spans="1:11">
      <c r="A63" s="20"/>
      <c r="B63" s="19"/>
      <c r="C63" s="19"/>
      <c r="D63" s="20" t="s">
        <v>129</v>
      </c>
      <c r="E63" s="22">
        <v>1.0999999999999999E-2</v>
      </c>
      <c r="F63" s="20" t="s">
        <v>95</v>
      </c>
      <c r="G63" s="19">
        <v>470.1</v>
      </c>
      <c r="H63" s="45"/>
      <c r="I63" s="21">
        <f t="shared" si="15"/>
        <v>0</v>
      </c>
      <c r="J63" s="19">
        <v>0</v>
      </c>
      <c r="K63" s="21">
        <f t="shared" si="16"/>
        <v>0</v>
      </c>
    </row>
    <row r="64" spans="1:11">
      <c r="A64" s="20" t="s">
        <v>130</v>
      </c>
      <c r="B64" s="19">
        <v>0.73</v>
      </c>
      <c r="C64" s="19">
        <v>1.1100000000000001</v>
      </c>
      <c r="D64" s="20"/>
      <c r="E64" s="22"/>
      <c r="F64" s="20"/>
      <c r="G64" s="19"/>
      <c r="H64" s="19"/>
      <c r="I64" s="21">
        <f t="shared" si="15"/>
        <v>1.84</v>
      </c>
      <c r="J64" s="19">
        <v>0</v>
      </c>
      <c r="K64" s="21">
        <f t="shared" si="16"/>
        <v>1.84</v>
      </c>
    </row>
    <row r="65" spans="1:11">
      <c r="A65" s="20" t="s">
        <v>127</v>
      </c>
      <c r="B65" s="19">
        <v>0.16</v>
      </c>
      <c r="C65" s="19">
        <v>0.19</v>
      </c>
      <c r="D65" s="20" t="s">
        <v>131</v>
      </c>
      <c r="E65" s="22">
        <v>5.2999999999999999E-2</v>
      </c>
      <c r="F65" s="20" t="s">
        <v>95</v>
      </c>
      <c r="G65" s="19">
        <v>50.08</v>
      </c>
      <c r="H65" s="24">
        <f>ROUND(E65*G65,2)</f>
        <v>2.65</v>
      </c>
      <c r="I65" s="21">
        <f t="shared" si="15"/>
        <v>3</v>
      </c>
      <c r="J65" s="19">
        <v>0</v>
      </c>
      <c r="K65" s="21">
        <f t="shared" si="16"/>
        <v>3</v>
      </c>
    </row>
    <row r="66" spans="1:11">
      <c r="A66" s="20" t="s">
        <v>127</v>
      </c>
      <c r="B66" s="19">
        <v>0.8</v>
      </c>
      <c r="C66" s="19">
        <v>0.95</v>
      </c>
      <c r="D66" s="20" t="s">
        <v>132</v>
      </c>
      <c r="E66" s="22">
        <v>7.8E-2</v>
      </c>
      <c r="F66" s="20" t="s">
        <v>95</v>
      </c>
      <c r="G66" s="19">
        <v>5.75</v>
      </c>
      <c r="H66" s="24">
        <f>ROUND(E66*G66+E67*G67,2)</f>
        <v>3.95</v>
      </c>
      <c r="I66" s="21">
        <f t="shared" si="15"/>
        <v>5.7</v>
      </c>
      <c r="J66" s="19">
        <v>0</v>
      </c>
      <c r="K66" s="21">
        <f t="shared" si="16"/>
        <v>5.7</v>
      </c>
    </row>
    <row r="67" spans="1:11">
      <c r="A67" s="20"/>
      <c r="B67" s="19"/>
      <c r="C67" s="19"/>
      <c r="D67" s="20" t="s">
        <v>133</v>
      </c>
      <c r="E67" s="22">
        <v>3.9E-2</v>
      </c>
      <c r="F67" s="20" t="s">
        <v>95</v>
      </c>
      <c r="G67" s="19">
        <v>89.75</v>
      </c>
      <c r="H67" s="45"/>
      <c r="I67" s="21">
        <f t="shared" si="15"/>
        <v>0</v>
      </c>
      <c r="J67" s="19">
        <v>0</v>
      </c>
      <c r="K67" s="21">
        <f t="shared" si="16"/>
        <v>0</v>
      </c>
    </row>
    <row r="68" spans="1:11">
      <c r="A68" s="20" t="s">
        <v>134</v>
      </c>
      <c r="B68" s="19">
        <v>1.58</v>
      </c>
      <c r="C68" s="19">
        <v>1.74</v>
      </c>
      <c r="D68" s="20" t="s">
        <v>135</v>
      </c>
      <c r="E68" s="22">
        <v>0.109</v>
      </c>
      <c r="F68" s="20" t="s">
        <v>15</v>
      </c>
      <c r="G68" s="19">
        <v>212.5</v>
      </c>
      <c r="H68" s="24">
        <f>ROUND(E68*G68,2)</f>
        <v>23.16</v>
      </c>
      <c r="I68" s="21">
        <f t="shared" si="15"/>
        <v>26.48</v>
      </c>
      <c r="J68" s="19">
        <v>0</v>
      </c>
      <c r="K68" s="21">
        <f t="shared" si="16"/>
        <v>26.48</v>
      </c>
    </row>
    <row r="69" spans="1:11">
      <c r="A69" s="20" t="s">
        <v>136</v>
      </c>
      <c r="B69" s="19"/>
      <c r="C69" s="19"/>
      <c r="D69" s="20"/>
      <c r="E69" s="22"/>
      <c r="F69" s="20"/>
      <c r="G69" s="19"/>
      <c r="H69" s="19">
        <v>10</v>
      </c>
      <c r="I69" s="21">
        <f t="shared" si="15"/>
        <v>10</v>
      </c>
      <c r="J69" s="19">
        <v>0</v>
      </c>
      <c r="K69" s="21">
        <f t="shared" si="16"/>
        <v>10</v>
      </c>
    </row>
    <row r="70" spans="1:11">
      <c r="A70" s="20" t="s">
        <v>130</v>
      </c>
      <c r="B70" s="19">
        <v>0.73</v>
      </c>
      <c r="C70" s="19">
        <v>1.1100000000000001</v>
      </c>
      <c r="D70" s="20"/>
      <c r="E70" s="22"/>
      <c r="F70" s="20"/>
      <c r="G70" s="19"/>
      <c r="H70" s="19"/>
      <c r="I70" s="21">
        <f t="shared" si="15"/>
        <v>1.84</v>
      </c>
      <c r="J70" s="19">
        <v>0</v>
      </c>
      <c r="K70" s="21">
        <f t="shared" si="16"/>
        <v>1.84</v>
      </c>
    </row>
    <row r="71" spans="1:11">
      <c r="A71" s="20" t="s">
        <v>108</v>
      </c>
      <c r="B71" s="19">
        <v>0.26</v>
      </c>
      <c r="C71" s="19">
        <v>0.31</v>
      </c>
      <c r="D71" s="20"/>
      <c r="E71" s="22"/>
      <c r="F71" s="20"/>
      <c r="G71" s="19"/>
      <c r="H71" s="19"/>
      <c r="I71" s="21">
        <f t="shared" si="15"/>
        <v>0.57000000000000006</v>
      </c>
      <c r="J71" s="19">
        <v>0</v>
      </c>
      <c r="K71" s="21">
        <f t="shared" si="16"/>
        <v>0.57000000000000006</v>
      </c>
    </row>
    <row r="72" spans="1:11">
      <c r="A72" s="20" t="s">
        <v>93</v>
      </c>
      <c r="B72" s="19">
        <v>0</v>
      </c>
      <c r="C72" s="19">
        <v>0</v>
      </c>
      <c r="D72" s="20" t="s">
        <v>94</v>
      </c>
      <c r="E72" s="22">
        <v>8.0000000000000002E-3</v>
      </c>
      <c r="F72" s="20" t="s">
        <v>95</v>
      </c>
      <c r="G72" s="19">
        <v>12.52</v>
      </c>
      <c r="H72" s="24">
        <f>ROUND(E72*G72+E73*G73+E74*G74+E75*G75,2)</f>
        <v>0.47</v>
      </c>
      <c r="I72" s="21">
        <f t="shared" si="15"/>
        <v>0.47</v>
      </c>
      <c r="J72" s="19">
        <v>0.24</v>
      </c>
      <c r="K72" s="21">
        <f t="shared" si="16"/>
        <v>0.22999999999999998</v>
      </c>
    </row>
    <row r="73" spans="1:11">
      <c r="A73" s="20"/>
      <c r="B73" s="19"/>
      <c r="C73" s="19"/>
      <c r="D73" s="20" t="s">
        <v>96</v>
      </c>
      <c r="E73" s="22">
        <v>2E-3</v>
      </c>
      <c r="F73" s="20" t="s">
        <v>95</v>
      </c>
      <c r="G73" s="19">
        <v>52.23</v>
      </c>
      <c r="H73" s="45"/>
      <c r="I73" s="21">
        <f t="shared" si="15"/>
        <v>0</v>
      </c>
      <c r="J73" s="19">
        <v>0</v>
      </c>
      <c r="K73" s="21">
        <f t="shared" si="16"/>
        <v>0</v>
      </c>
    </row>
    <row r="74" spans="1:11">
      <c r="A74" s="20"/>
      <c r="B74" s="19"/>
      <c r="C74" s="19"/>
      <c r="D74" s="20" t="s">
        <v>97</v>
      </c>
      <c r="E74" s="22">
        <v>8.0000000000000002E-3</v>
      </c>
      <c r="F74" s="20" t="s">
        <v>95</v>
      </c>
      <c r="G74" s="19">
        <v>28.15</v>
      </c>
      <c r="H74" s="45"/>
      <c r="I74" s="21">
        <f t="shared" si="15"/>
        <v>0</v>
      </c>
      <c r="J74" s="19">
        <v>0</v>
      </c>
      <c r="K74" s="21">
        <f t="shared" si="16"/>
        <v>0</v>
      </c>
    </row>
    <row r="75" spans="1:11">
      <c r="A75" s="20"/>
      <c r="B75" s="19"/>
      <c r="C75" s="19"/>
      <c r="D75" s="20" t="s">
        <v>98</v>
      </c>
      <c r="E75" s="22">
        <v>2E-3</v>
      </c>
      <c r="F75" s="20" t="s">
        <v>95</v>
      </c>
      <c r="G75" s="19">
        <v>19.45</v>
      </c>
      <c r="H75" s="45"/>
      <c r="I75" s="21">
        <f t="shared" si="15"/>
        <v>0</v>
      </c>
      <c r="J75" s="19">
        <v>0</v>
      </c>
      <c r="K75" s="21">
        <f t="shared" si="16"/>
        <v>0</v>
      </c>
    </row>
    <row r="76" spans="1:11">
      <c r="A76" s="20" t="s">
        <v>87</v>
      </c>
      <c r="B76" s="19">
        <v>0.17</v>
      </c>
      <c r="C76" s="19">
        <v>0.23</v>
      </c>
      <c r="D76" s="20"/>
      <c r="E76" s="22"/>
      <c r="F76" s="20"/>
      <c r="G76" s="19"/>
      <c r="H76" s="19"/>
      <c r="I76" s="21">
        <f t="shared" si="15"/>
        <v>0.4</v>
      </c>
      <c r="J76" s="19">
        <v>0</v>
      </c>
      <c r="K76" s="21">
        <f t="shared" si="16"/>
        <v>0.4</v>
      </c>
    </row>
    <row r="77" spans="1:11">
      <c r="A77" s="20" t="s">
        <v>88</v>
      </c>
      <c r="B77" s="19">
        <v>0.22</v>
      </c>
      <c r="C77" s="19">
        <v>0.1</v>
      </c>
      <c r="D77" s="20"/>
      <c r="E77" s="22"/>
      <c r="F77" s="20"/>
      <c r="G77" s="19"/>
      <c r="H77" s="19"/>
      <c r="I77" s="21">
        <f t="shared" si="15"/>
        <v>0.32</v>
      </c>
      <c r="J77" s="19">
        <v>0</v>
      </c>
      <c r="K77" s="21">
        <f t="shared" si="16"/>
        <v>0.32</v>
      </c>
    </row>
    <row r="78" spans="1:11">
      <c r="A78" s="20" t="s">
        <v>89</v>
      </c>
      <c r="B78" s="19">
        <v>0.8</v>
      </c>
      <c r="C78" s="19">
        <v>0.19</v>
      </c>
      <c r="D78" s="20"/>
      <c r="E78" s="22"/>
      <c r="F78" s="20"/>
      <c r="G78" s="19"/>
      <c r="H78" s="19"/>
      <c r="I78" s="21">
        <f t="shared" si="15"/>
        <v>0.99</v>
      </c>
      <c r="J78" s="19">
        <v>0</v>
      </c>
      <c r="K78" s="21">
        <f t="shared" si="16"/>
        <v>0.99</v>
      </c>
    </row>
    <row r="79" spans="1:11">
      <c r="A79" s="20" t="s">
        <v>90</v>
      </c>
      <c r="B79" s="19">
        <v>0.19</v>
      </c>
      <c r="C79" s="19">
        <v>0</v>
      </c>
      <c r="D79" s="20" t="s">
        <v>44</v>
      </c>
      <c r="E79" s="22"/>
      <c r="F79" s="20"/>
      <c r="G79" s="19"/>
      <c r="H79" s="19">
        <v>1.1399999999999999</v>
      </c>
      <c r="I79" s="21">
        <f t="shared" si="15"/>
        <v>1.3299999999999998</v>
      </c>
      <c r="J79" s="19">
        <v>1.1399999999999999</v>
      </c>
      <c r="K79" s="21">
        <f t="shared" si="16"/>
        <v>0.18999999999999995</v>
      </c>
    </row>
    <row r="80" spans="1:11">
      <c r="A80" s="20" t="s">
        <v>43</v>
      </c>
      <c r="B80" s="19">
        <v>0.08</v>
      </c>
      <c r="C80" s="19">
        <v>0</v>
      </c>
      <c r="D80" s="20"/>
      <c r="E80" s="22"/>
      <c r="F80" s="20"/>
      <c r="G80" s="19"/>
      <c r="H80" s="19"/>
      <c r="I80" s="21">
        <f t="shared" si="15"/>
        <v>0.08</v>
      </c>
      <c r="J80" s="19">
        <v>0</v>
      </c>
      <c r="K80" s="21">
        <f t="shared" si="16"/>
        <v>0.08</v>
      </c>
    </row>
    <row r="81" spans="1:11">
      <c r="A81" s="20" t="s">
        <v>45</v>
      </c>
      <c r="B81" s="19">
        <v>0.16</v>
      </c>
      <c r="C81" s="19">
        <v>0</v>
      </c>
      <c r="D81" s="20"/>
      <c r="E81" s="22"/>
      <c r="F81" s="20"/>
      <c r="G81" s="19"/>
      <c r="H81" s="19"/>
      <c r="I81" s="21">
        <f t="shared" si="15"/>
        <v>0.16</v>
      </c>
      <c r="J81" s="19">
        <v>0</v>
      </c>
      <c r="K81" s="21">
        <f t="shared" si="16"/>
        <v>0.16</v>
      </c>
    </row>
    <row r="82" spans="1:11">
      <c r="A82" s="20" t="s">
        <v>91</v>
      </c>
      <c r="B82" s="19">
        <v>0.13</v>
      </c>
      <c r="C82" s="19">
        <v>0</v>
      </c>
      <c r="D82" s="20"/>
      <c r="E82" s="22"/>
      <c r="F82" s="20"/>
      <c r="G82" s="19"/>
      <c r="H82" s="19"/>
      <c r="I82" s="21">
        <f t="shared" si="15"/>
        <v>0.13</v>
      </c>
      <c r="J82" s="19">
        <v>0</v>
      </c>
      <c r="K82" s="21">
        <f t="shared" si="16"/>
        <v>0.13</v>
      </c>
    </row>
    <row r="83" spans="1:11">
      <c r="A83" s="20" t="s">
        <v>90</v>
      </c>
      <c r="B83" s="19">
        <v>0.19</v>
      </c>
      <c r="C83" s="19">
        <v>0</v>
      </c>
      <c r="D83" s="20" t="s">
        <v>44</v>
      </c>
      <c r="E83" s="22"/>
      <c r="F83" s="20"/>
      <c r="G83" s="19"/>
      <c r="H83" s="19">
        <v>1.1399999999999999</v>
      </c>
      <c r="I83" s="21">
        <f t="shared" si="15"/>
        <v>1.3299999999999998</v>
      </c>
      <c r="J83" s="19">
        <v>1.1399999999999999</v>
      </c>
      <c r="K83" s="21">
        <f t="shared" si="16"/>
        <v>0.18999999999999995</v>
      </c>
    </row>
    <row r="84" spans="1:11">
      <c r="A84" s="20" t="s">
        <v>43</v>
      </c>
      <c r="B84" s="19">
        <v>0.08</v>
      </c>
      <c r="C84" s="19">
        <v>0</v>
      </c>
      <c r="D84" s="20"/>
      <c r="E84" s="22"/>
      <c r="F84" s="20"/>
      <c r="G84" s="19"/>
      <c r="H84" s="19"/>
      <c r="I84" s="21">
        <f t="shared" si="15"/>
        <v>0.08</v>
      </c>
      <c r="J84" s="19">
        <v>0</v>
      </c>
      <c r="K84" s="21">
        <f t="shared" si="16"/>
        <v>0.08</v>
      </c>
    </row>
    <row r="85" spans="1:11">
      <c r="A85" s="20" t="s">
        <v>45</v>
      </c>
      <c r="B85" s="19">
        <v>0.16</v>
      </c>
      <c r="C85" s="19">
        <v>0</v>
      </c>
      <c r="D85" s="20"/>
      <c r="E85" s="22"/>
      <c r="F85" s="20"/>
      <c r="G85" s="19"/>
      <c r="H85" s="19"/>
      <c r="I85" s="21">
        <f t="shared" si="15"/>
        <v>0.16</v>
      </c>
      <c r="J85" s="19">
        <v>0</v>
      </c>
      <c r="K85" s="21">
        <f t="shared" si="16"/>
        <v>0.16</v>
      </c>
    </row>
    <row r="86" spans="1:11">
      <c r="A86" s="20" t="s">
        <v>91</v>
      </c>
      <c r="B86" s="19">
        <v>0.13</v>
      </c>
      <c r="C86" s="19">
        <v>0</v>
      </c>
      <c r="D86" s="20"/>
      <c r="E86" s="22"/>
      <c r="F86" s="20"/>
      <c r="G86" s="19"/>
      <c r="H86" s="19"/>
      <c r="I86" s="21">
        <f t="shared" si="15"/>
        <v>0.13</v>
      </c>
      <c r="J86" s="19">
        <v>0</v>
      </c>
      <c r="K86" s="21">
        <f t="shared" si="16"/>
        <v>0.13</v>
      </c>
    </row>
    <row r="87" spans="1:11">
      <c r="A87" s="20" t="s">
        <v>136</v>
      </c>
      <c r="B87" s="19"/>
      <c r="C87" s="19"/>
      <c r="D87" s="20"/>
      <c r="E87" s="22"/>
      <c r="F87" s="20"/>
      <c r="G87" s="19"/>
      <c r="H87" s="19">
        <v>10</v>
      </c>
      <c r="I87" s="21">
        <f t="shared" si="15"/>
        <v>10</v>
      </c>
      <c r="J87" s="19">
        <v>0</v>
      </c>
      <c r="K87" s="21">
        <f t="shared" si="16"/>
        <v>10</v>
      </c>
    </row>
    <row r="88" spans="1:11">
      <c r="A88" s="20" t="s">
        <v>90</v>
      </c>
      <c r="B88" s="19">
        <v>0.19</v>
      </c>
      <c r="C88" s="19">
        <v>0</v>
      </c>
      <c r="D88" s="20" t="s">
        <v>44</v>
      </c>
      <c r="E88" s="22"/>
      <c r="F88" s="20"/>
      <c r="G88" s="19"/>
      <c r="H88" s="19">
        <v>1.1399999999999999</v>
      </c>
      <c r="I88" s="21">
        <f t="shared" si="15"/>
        <v>1.3299999999999998</v>
      </c>
      <c r="J88" s="19">
        <v>1.1399999999999999</v>
      </c>
      <c r="K88" s="21">
        <f t="shared" si="16"/>
        <v>0.18999999999999995</v>
      </c>
    </row>
    <row r="89" spans="1:11">
      <c r="A89" s="20" t="s">
        <v>43</v>
      </c>
      <c r="B89" s="19">
        <v>0.08</v>
      </c>
      <c r="C89" s="19">
        <v>0</v>
      </c>
      <c r="D89" s="20"/>
      <c r="E89" s="22"/>
      <c r="F89" s="20"/>
      <c r="G89" s="19"/>
      <c r="H89" s="19"/>
      <c r="I89" s="21">
        <f t="shared" si="15"/>
        <v>0.08</v>
      </c>
      <c r="J89" s="19">
        <v>0</v>
      </c>
      <c r="K89" s="21">
        <f t="shared" si="16"/>
        <v>0.08</v>
      </c>
    </row>
    <row r="90" spans="1:11">
      <c r="A90" s="20" t="s">
        <v>45</v>
      </c>
      <c r="B90" s="19">
        <v>0.16</v>
      </c>
      <c r="C90" s="19">
        <v>0</v>
      </c>
      <c r="D90" s="20"/>
      <c r="E90" s="22"/>
      <c r="F90" s="20"/>
      <c r="G90" s="19"/>
      <c r="H90" s="19"/>
      <c r="I90" s="21">
        <f t="shared" si="15"/>
        <v>0.16</v>
      </c>
      <c r="J90" s="19">
        <v>0</v>
      </c>
      <c r="K90" s="21">
        <f t="shared" si="16"/>
        <v>0.16</v>
      </c>
    </row>
    <row r="91" spans="1:11">
      <c r="A91" s="20" t="s">
        <v>91</v>
      </c>
      <c r="B91" s="19">
        <v>0.13</v>
      </c>
      <c r="C91" s="19">
        <v>0</v>
      </c>
      <c r="D91" s="20"/>
      <c r="E91" s="22"/>
      <c r="F91" s="20"/>
      <c r="G91" s="19"/>
      <c r="H91" s="19"/>
      <c r="I91" s="21">
        <f t="shared" si="15"/>
        <v>0.13</v>
      </c>
      <c r="J91" s="19">
        <v>0</v>
      </c>
      <c r="K91" s="21">
        <f t="shared" si="16"/>
        <v>0.13</v>
      </c>
    </row>
    <row r="92" spans="1:11">
      <c r="A92" s="20" t="s">
        <v>90</v>
      </c>
      <c r="B92" s="19">
        <v>0.19</v>
      </c>
      <c r="C92" s="19">
        <v>0</v>
      </c>
      <c r="D92" s="20" t="s">
        <v>44</v>
      </c>
      <c r="E92" s="22"/>
      <c r="F92" s="20"/>
      <c r="G92" s="19"/>
      <c r="H92" s="19">
        <v>1.1399999999999999</v>
      </c>
      <c r="I92" s="21">
        <f t="shared" si="15"/>
        <v>1.3299999999999998</v>
      </c>
      <c r="J92" s="19">
        <v>1.1399999999999999</v>
      </c>
      <c r="K92" s="21">
        <f t="shared" si="16"/>
        <v>0.18999999999999995</v>
      </c>
    </row>
    <row r="93" spans="1:11">
      <c r="A93" s="20" t="s">
        <v>43</v>
      </c>
      <c r="B93" s="19">
        <v>0.08</v>
      </c>
      <c r="C93" s="19">
        <v>0</v>
      </c>
      <c r="D93" s="20"/>
      <c r="E93" s="22"/>
      <c r="F93" s="20"/>
      <c r="G93" s="19"/>
      <c r="H93" s="19"/>
      <c r="I93" s="21">
        <f t="shared" si="15"/>
        <v>0.08</v>
      </c>
      <c r="J93" s="19">
        <v>0</v>
      </c>
      <c r="K93" s="21">
        <f t="shared" si="16"/>
        <v>0.08</v>
      </c>
    </row>
    <row r="94" spans="1:11">
      <c r="A94" s="20" t="s">
        <v>45</v>
      </c>
      <c r="B94" s="19">
        <v>0.16</v>
      </c>
      <c r="C94" s="19">
        <v>0</v>
      </c>
      <c r="D94" s="20"/>
      <c r="E94" s="22"/>
      <c r="F94" s="20"/>
      <c r="G94" s="19"/>
      <c r="H94" s="19"/>
      <c r="I94" s="21">
        <f t="shared" si="15"/>
        <v>0.16</v>
      </c>
      <c r="J94" s="19">
        <v>0</v>
      </c>
      <c r="K94" s="21">
        <f t="shared" si="16"/>
        <v>0.16</v>
      </c>
    </row>
    <row r="95" spans="1:11">
      <c r="A95" s="20" t="s">
        <v>91</v>
      </c>
      <c r="B95" s="19">
        <v>0.13</v>
      </c>
      <c r="C95" s="19">
        <v>0</v>
      </c>
      <c r="D95" s="20"/>
      <c r="E95" s="22"/>
      <c r="F95" s="20"/>
      <c r="G95" s="19"/>
      <c r="H95" s="19"/>
      <c r="I95" s="21">
        <f t="shared" si="15"/>
        <v>0.13</v>
      </c>
      <c r="J95" s="19">
        <v>0</v>
      </c>
      <c r="K95" s="21">
        <f t="shared" si="16"/>
        <v>0.13</v>
      </c>
    </row>
    <row r="96" spans="1:11">
      <c r="A96" s="20" t="s">
        <v>90</v>
      </c>
      <c r="B96" s="19">
        <v>0.19</v>
      </c>
      <c r="C96" s="19">
        <v>0</v>
      </c>
      <c r="D96" s="20" t="s">
        <v>44</v>
      </c>
      <c r="E96" s="22"/>
      <c r="F96" s="20"/>
      <c r="G96" s="19"/>
      <c r="H96" s="19">
        <v>1.1399999999999999</v>
      </c>
      <c r="I96" s="21">
        <f t="shared" si="15"/>
        <v>1.3299999999999998</v>
      </c>
      <c r="J96" s="19">
        <v>1.1399999999999999</v>
      </c>
      <c r="K96" s="21">
        <f t="shared" si="16"/>
        <v>0.18999999999999995</v>
      </c>
    </row>
    <row r="97" spans="1:11">
      <c r="A97" s="20" t="s">
        <v>43</v>
      </c>
      <c r="B97" s="19">
        <v>0.08</v>
      </c>
      <c r="C97" s="19">
        <v>0</v>
      </c>
      <c r="D97" s="20"/>
      <c r="E97" s="22"/>
      <c r="F97" s="20"/>
      <c r="G97" s="19"/>
      <c r="H97" s="19"/>
      <c r="I97" s="21">
        <f t="shared" si="15"/>
        <v>0.08</v>
      </c>
      <c r="J97" s="19">
        <v>0</v>
      </c>
      <c r="K97" s="21">
        <f t="shared" si="16"/>
        <v>0.08</v>
      </c>
    </row>
    <row r="98" spans="1:11">
      <c r="A98" s="20" t="s">
        <v>45</v>
      </c>
      <c r="B98" s="19">
        <v>0.16</v>
      </c>
      <c r="C98" s="19">
        <v>0</v>
      </c>
      <c r="D98" s="20"/>
      <c r="E98" s="22"/>
      <c r="F98" s="20"/>
      <c r="G98" s="19"/>
      <c r="H98" s="19"/>
      <c r="I98" s="21">
        <f t="shared" si="15"/>
        <v>0.16</v>
      </c>
      <c r="J98" s="19">
        <v>0</v>
      </c>
      <c r="K98" s="21">
        <f t="shared" si="16"/>
        <v>0.16</v>
      </c>
    </row>
    <row r="99" spans="1:11">
      <c r="A99" s="20" t="s">
        <v>91</v>
      </c>
      <c r="B99" s="19">
        <v>0.13</v>
      </c>
      <c r="C99" s="19">
        <v>0</v>
      </c>
      <c r="D99" s="46"/>
      <c r="E99" s="47"/>
      <c r="F99" s="46"/>
      <c r="G99" s="19"/>
      <c r="H99" s="19"/>
      <c r="I99" s="21">
        <f t="shared" si="15"/>
        <v>0.13</v>
      </c>
      <c r="J99" s="19">
        <v>0</v>
      </c>
      <c r="K99" s="21">
        <f t="shared" si="16"/>
        <v>0.13</v>
      </c>
    </row>
    <row r="100" spans="1:11">
      <c r="A100" s="18" t="s">
        <v>90</v>
      </c>
      <c r="B100" s="19">
        <v>0.19</v>
      </c>
      <c r="C100" s="19">
        <v>0</v>
      </c>
      <c r="D100" s="18" t="s">
        <v>44</v>
      </c>
      <c r="E100" s="23"/>
      <c r="F100" s="18"/>
      <c r="G100" s="19"/>
      <c r="H100" s="19">
        <v>1.1399999999999999</v>
      </c>
      <c r="I100" s="21">
        <f t="shared" si="15"/>
        <v>1.3299999999999998</v>
      </c>
      <c r="J100" s="19">
        <v>1.1399999999999999</v>
      </c>
      <c r="K100" s="21">
        <f t="shared" si="16"/>
        <v>0.18999999999999995</v>
      </c>
    </row>
    <row r="101" spans="1:11">
      <c r="A101" s="18" t="s">
        <v>43</v>
      </c>
      <c r="B101" s="19">
        <v>0.08</v>
      </c>
      <c r="C101" s="19">
        <v>0</v>
      </c>
      <c r="D101" s="18"/>
      <c r="E101" s="23"/>
      <c r="F101" s="18"/>
      <c r="G101" s="19"/>
      <c r="H101" s="19"/>
      <c r="I101" s="21">
        <f t="shared" si="15"/>
        <v>0.08</v>
      </c>
      <c r="J101" s="19">
        <v>0</v>
      </c>
      <c r="K101" s="21">
        <f t="shared" si="16"/>
        <v>0.08</v>
      </c>
    </row>
    <row r="102" spans="1:11">
      <c r="A102" s="18" t="s">
        <v>45</v>
      </c>
      <c r="B102" s="19">
        <v>0.16</v>
      </c>
      <c r="C102" s="19">
        <v>0</v>
      </c>
      <c r="D102" s="18"/>
      <c r="E102" s="23"/>
      <c r="F102" s="18"/>
      <c r="G102" s="19"/>
      <c r="H102" s="19"/>
      <c r="I102" s="21">
        <f t="shared" si="15"/>
        <v>0.16</v>
      </c>
      <c r="J102" s="19">
        <v>0</v>
      </c>
      <c r="K102" s="21">
        <f t="shared" si="16"/>
        <v>0.16</v>
      </c>
    </row>
    <row r="103" spans="1:11">
      <c r="A103" s="20" t="s">
        <v>91</v>
      </c>
      <c r="B103" s="19">
        <v>0.13</v>
      </c>
      <c r="C103" s="19">
        <v>0</v>
      </c>
      <c r="D103" s="20"/>
      <c r="E103" s="22"/>
      <c r="F103" s="20"/>
      <c r="G103" s="19"/>
      <c r="H103" s="19"/>
      <c r="I103" s="21">
        <f t="shared" si="15"/>
        <v>0.13</v>
      </c>
      <c r="J103" s="19">
        <v>0</v>
      </c>
      <c r="K103" s="21">
        <f t="shared" si="16"/>
        <v>0.13</v>
      </c>
    </row>
    <row r="104" spans="1:11">
      <c r="A104" s="20" t="s">
        <v>90</v>
      </c>
      <c r="B104" s="19">
        <v>0.19</v>
      </c>
      <c r="C104" s="19">
        <v>0</v>
      </c>
      <c r="D104" s="20" t="s">
        <v>44</v>
      </c>
      <c r="E104" s="22"/>
      <c r="F104" s="20"/>
      <c r="G104" s="19"/>
      <c r="H104" s="19">
        <v>1.1399999999999999</v>
      </c>
      <c r="I104" s="21">
        <f t="shared" si="15"/>
        <v>1.3299999999999998</v>
      </c>
      <c r="J104" s="19">
        <v>1.1399999999999999</v>
      </c>
      <c r="K104" s="21">
        <f t="shared" si="16"/>
        <v>0.18999999999999995</v>
      </c>
    </row>
    <row r="105" spans="1:11">
      <c r="A105" s="20" t="s">
        <v>43</v>
      </c>
      <c r="B105" s="19">
        <v>0.08</v>
      </c>
      <c r="C105" s="19">
        <v>0</v>
      </c>
      <c r="D105" s="20"/>
      <c r="E105" s="22"/>
      <c r="F105" s="20"/>
      <c r="G105" s="19"/>
      <c r="H105" s="19"/>
      <c r="I105" s="21">
        <f t="shared" si="15"/>
        <v>0.08</v>
      </c>
      <c r="J105" s="19">
        <v>0</v>
      </c>
      <c r="K105" s="21">
        <f t="shared" si="16"/>
        <v>0.08</v>
      </c>
    </row>
    <row r="106" spans="1:11">
      <c r="A106" s="20" t="s">
        <v>45</v>
      </c>
      <c r="B106" s="19">
        <v>0.16</v>
      </c>
      <c r="C106" s="19">
        <v>0</v>
      </c>
      <c r="D106" s="20"/>
      <c r="E106" s="22"/>
      <c r="F106" s="20"/>
      <c r="G106" s="19"/>
      <c r="H106" s="19"/>
      <c r="I106" s="21">
        <f t="shared" si="15"/>
        <v>0.16</v>
      </c>
      <c r="J106" s="19">
        <v>0</v>
      </c>
      <c r="K106" s="21">
        <f t="shared" si="16"/>
        <v>0.16</v>
      </c>
    </row>
    <row r="107" spans="1:11">
      <c r="A107" s="20" t="s">
        <v>91</v>
      </c>
      <c r="B107" s="19">
        <v>0.13</v>
      </c>
      <c r="C107" s="19">
        <v>0</v>
      </c>
      <c r="D107" s="20"/>
      <c r="E107" s="22"/>
      <c r="F107" s="20"/>
      <c r="G107" s="19"/>
      <c r="H107" s="19"/>
      <c r="I107" s="21">
        <f t="shared" si="15"/>
        <v>0.13</v>
      </c>
      <c r="J107" s="19">
        <v>0</v>
      </c>
      <c r="K107" s="21">
        <f t="shared" si="16"/>
        <v>0.13</v>
      </c>
    </row>
    <row r="108" spans="1:11">
      <c r="A108" s="20" t="s">
        <v>100</v>
      </c>
      <c r="B108" s="19">
        <v>0.17</v>
      </c>
      <c r="C108" s="19">
        <v>0.21</v>
      </c>
      <c r="D108" s="20"/>
      <c r="E108" s="22"/>
      <c r="F108" s="20"/>
      <c r="G108" s="19"/>
      <c r="H108" s="19"/>
      <c r="I108" s="21">
        <f t="shared" si="15"/>
        <v>0.38</v>
      </c>
      <c r="J108" s="19">
        <v>0</v>
      </c>
      <c r="K108" s="21">
        <f t="shared" si="16"/>
        <v>0.38</v>
      </c>
    </row>
    <row r="109" spans="1:11">
      <c r="A109" s="20" t="s">
        <v>92</v>
      </c>
      <c r="B109" s="19">
        <v>0.8</v>
      </c>
      <c r="C109" s="19">
        <v>0.19</v>
      </c>
      <c r="D109" s="20"/>
      <c r="E109" s="22"/>
      <c r="F109" s="20"/>
      <c r="G109" s="19"/>
      <c r="H109" s="19"/>
      <c r="I109" s="21">
        <f t="shared" si="15"/>
        <v>0.99</v>
      </c>
      <c r="J109" s="19">
        <v>0</v>
      </c>
      <c r="K109" s="21">
        <f t="shared" si="16"/>
        <v>0.99</v>
      </c>
    </row>
    <row r="110" spans="1:11">
      <c r="A110" s="43" t="s">
        <v>49</v>
      </c>
      <c r="B110" s="43" t="s">
        <v>0</v>
      </c>
      <c r="C110" s="42" t="s">
        <v>41</v>
      </c>
      <c r="D110" s="42" t="s">
        <v>19</v>
      </c>
      <c r="E110" s="31" t="s">
        <v>0</v>
      </c>
      <c r="F110" s="42" t="s">
        <v>40</v>
      </c>
      <c r="G110" s="42" t="s">
        <v>41</v>
      </c>
      <c r="H110" s="42" t="s">
        <v>20</v>
      </c>
      <c r="I110" s="42" t="s">
        <v>41</v>
      </c>
      <c r="J110" s="42" t="s">
        <v>41</v>
      </c>
      <c r="K110" s="42" t="s">
        <v>41</v>
      </c>
    </row>
    <row r="111" spans="1:11">
      <c r="A111" s="25" t="s">
        <v>99</v>
      </c>
      <c r="E111" s="32"/>
      <c r="I111" s="36">
        <f>SUM(I52:I109)</f>
        <v>102.43999999999991</v>
      </c>
      <c r="J111" s="36">
        <f t="shared" ref="J111:K111" si="17">SUM(J52:J109)</f>
        <v>9.36</v>
      </c>
      <c r="K111" s="36">
        <f t="shared" si="17"/>
        <v>93.079999999999899</v>
      </c>
    </row>
    <row r="112" spans="1:11">
      <c r="E112" s="32"/>
      <c r="I112" s="36"/>
      <c r="J112" s="36"/>
      <c r="K112" s="36"/>
    </row>
    <row r="113" spans="1:11">
      <c r="A113" s="25" t="s">
        <v>137</v>
      </c>
      <c r="J113" s="42"/>
      <c r="K113" s="42"/>
    </row>
    <row r="114" spans="1:11">
      <c r="A114" s="20" t="s">
        <v>138</v>
      </c>
      <c r="B114" s="19">
        <v>0.16</v>
      </c>
      <c r="C114" s="19">
        <v>0.27</v>
      </c>
      <c r="D114" s="20"/>
      <c r="E114" s="22"/>
      <c r="F114" s="20"/>
      <c r="G114" s="19"/>
      <c r="H114" s="19"/>
      <c r="I114" s="21">
        <f t="shared" ref="I114:I122" si="18">SUM(B114:C114)+H114</f>
        <v>0.43000000000000005</v>
      </c>
      <c r="J114" s="19">
        <v>0</v>
      </c>
      <c r="K114" s="21">
        <f t="shared" ref="K114:K122" si="19">I114-J114</f>
        <v>0.43000000000000005</v>
      </c>
    </row>
    <row r="115" spans="1:11">
      <c r="A115" s="20" t="s">
        <v>139</v>
      </c>
      <c r="B115" s="19">
        <v>0.23</v>
      </c>
      <c r="C115" s="19">
        <v>0.93</v>
      </c>
      <c r="D115" s="20"/>
      <c r="E115" s="22"/>
      <c r="F115" s="20"/>
      <c r="G115" s="19"/>
      <c r="H115" s="19"/>
      <c r="I115" s="21">
        <f t="shared" si="18"/>
        <v>1.1600000000000001</v>
      </c>
      <c r="J115" s="19">
        <v>0</v>
      </c>
      <c r="K115" s="21">
        <f t="shared" si="19"/>
        <v>1.1600000000000001</v>
      </c>
    </row>
    <row r="116" spans="1:11">
      <c r="A116" s="20" t="s">
        <v>140</v>
      </c>
      <c r="B116" s="19">
        <v>0.11</v>
      </c>
      <c r="C116" s="19">
        <v>0.19</v>
      </c>
      <c r="D116" s="20"/>
      <c r="E116" s="22"/>
      <c r="F116" s="20"/>
      <c r="G116" s="19"/>
      <c r="H116" s="19"/>
      <c r="I116" s="21">
        <f t="shared" si="18"/>
        <v>0.3</v>
      </c>
      <c r="J116" s="19">
        <v>0</v>
      </c>
      <c r="K116" s="21">
        <f t="shared" si="19"/>
        <v>0.3</v>
      </c>
    </row>
    <row r="117" spans="1:11">
      <c r="A117" s="20" t="s">
        <v>140</v>
      </c>
      <c r="B117" s="19">
        <v>0.1</v>
      </c>
      <c r="C117" s="19">
        <v>0.27</v>
      </c>
      <c r="D117" s="20"/>
      <c r="E117" s="22"/>
      <c r="F117" s="20"/>
      <c r="G117" s="19"/>
      <c r="H117" s="19"/>
      <c r="I117" s="21">
        <f t="shared" si="18"/>
        <v>0.37</v>
      </c>
      <c r="J117" s="19">
        <v>0</v>
      </c>
      <c r="K117" s="21">
        <f t="shared" si="19"/>
        <v>0.37</v>
      </c>
    </row>
    <row r="118" spans="1:11">
      <c r="A118" s="20" t="s">
        <v>140</v>
      </c>
      <c r="B118" s="19">
        <v>0.1</v>
      </c>
      <c r="C118" s="19">
        <v>0.28999999999999998</v>
      </c>
      <c r="D118" s="20"/>
      <c r="E118" s="22"/>
      <c r="F118" s="20"/>
      <c r="G118" s="19"/>
      <c r="H118" s="19"/>
      <c r="I118" s="21">
        <f t="shared" si="18"/>
        <v>0.39</v>
      </c>
      <c r="J118" s="19">
        <v>0</v>
      </c>
      <c r="K118" s="21">
        <f t="shared" si="19"/>
        <v>0.39</v>
      </c>
    </row>
    <row r="119" spans="1:11">
      <c r="A119" s="20" t="s">
        <v>140</v>
      </c>
      <c r="B119" s="19">
        <v>0.1</v>
      </c>
      <c r="C119" s="19">
        <v>0.31</v>
      </c>
      <c r="D119" s="20"/>
      <c r="E119" s="22"/>
      <c r="F119" s="20"/>
      <c r="G119" s="19"/>
      <c r="H119" s="19"/>
      <c r="I119" s="21">
        <f t="shared" si="18"/>
        <v>0.41000000000000003</v>
      </c>
      <c r="J119" s="19">
        <v>0</v>
      </c>
      <c r="K119" s="21">
        <f t="shared" si="19"/>
        <v>0.41000000000000003</v>
      </c>
    </row>
    <row r="120" spans="1:11">
      <c r="A120" s="20" t="s">
        <v>141</v>
      </c>
      <c r="B120" s="19"/>
      <c r="C120" s="19"/>
      <c r="D120" s="20"/>
      <c r="E120" s="22"/>
      <c r="F120" s="20"/>
      <c r="G120" s="19"/>
      <c r="H120" s="19">
        <v>2.2000000000000002</v>
      </c>
      <c r="I120" s="21">
        <f t="shared" si="18"/>
        <v>2.2000000000000002</v>
      </c>
      <c r="J120" s="19">
        <v>0</v>
      </c>
      <c r="K120" s="21">
        <f t="shared" si="19"/>
        <v>2.2000000000000002</v>
      </c>
    </row>
    <row r="121" spans="1:11">
      <c r="A121" s="20" t="s">
        <v>142</v>
      </c>
      <c r="B121" s="19"/>
      <c r="C121" s="19"/>
      <c r="D121" s="20"/>
      <c r="E121" s="22"/>
      <c r="F121" s="20"/>
      <c r="G121" s="19"/>
      <c r="H121" s="19">
        <v>4.4000000000000012</v>
      </c>
      <c r="I121" s="21">
        <f t="shared" si="18"/>
        <v>4.4000000000000012</v>
      </c>
      <c r="J121" s="19">
        <v>0</v>
      </c>
      <c r="K121" s="21">
        <f t="shared" si="19"/>
        <v>4.4000000000000012</v>
      </c>
    </row>
    <row r="122" spans="1:11">
      <c r="A122" s="20" t="s">
        <v>103</v>
      </c>
      <c r="B122" s="19">
        <v>0.06</v>
      </c>
      <c r="C122" s="19">
        <v>0.09</v>
      </c>
      <c r="D122" s="20"/>
      <c r="E122" s="22"/>
      <c r="F122" s="20"/>
      <c r="G122" s="19"/>
      <c r="H122" s="19"/>
      <c r="I122" s="21">
        <f t="shared" si="18"/>
        <v>0.15</v>
      </c>
      <c r="J122" s="19">
        <v>0</v>
      </c>
      <c r="K122" s="21">
        <f t="shared" si="19"/>
        <v>0.15</v>
      </c>
    </row>
    <row r="123" spans="1:11">
      <c r="A123" s="43" t="s">
        <v>49</v>
      </c>
      <c r="B123" s="43" t="s">
        <v>0</v>
      </c>
      <c r="C123" s="42" t="s">
        <v>41</v>
      </c>
      <c r="D123" s="42" t="s">
        <v>19</v>
      </c>
      <c r="E123" s="31" t="s">
        <v>0</v>
      </c>
      <c r="F123" s="42" t="s">
        <v>40</v>
      </c>
      <c r="G123" s="42" t="s">
        <v>41</v>
      </c>
      <c r="H123" s="42" t="s">
        <v>20</v>
      </c>
      <c r="I123" s="42" t="s">
        <v>41</v>
      </c>
      <c r="J123" s="42" t="s">
        <v>41</v>
      </c>
      <c r="K123" s="42" t="s">
        <v>41</v>
      </c>
    </row>
    <row r="124" spans="1:11">
      <c r="A124" s="25" t="s">
        <v>143</v>
      </c>
      <c r="E124" s="32"/>
      <c r="I124" s="36">
        <f>SUM(I114:I122)</f>
        <v>9.8100000000000023</v>
      </c>
      <c r="J124" s="36">
        <f t="shared" ref="J124:K124" si="20">SUM(J114:J122)</f>
        <v>0</v>
      </c>
      <c r="K124" s="36">
        <f t="shared" si="20"/>
        <v>9.8100000000000023</v>
      </c>
    </row>
    <row r="125" spans="1:11">
      <c r="E125" s="32"/>
      <c r="I125" s="36"/>
      <c r="J125" s="36"/>
      <c r="K125" s="36"/>
    </row>
    <row r="126" spans="1:11">
      <c r="A126" s="25" t="s">
        <v>144</v>
      </c>
      <c r="J126" s="42"/>
      <c r="K126" s="42"/>
    </row>
    <row r="127" spans="1:11">
      <c r="A127" s="20" t="s">
        <v>138</v>
      </c>
      <c r="B127" s="19">
        <v>1.42</v>
      </c>
      <c r="C127" s="19">
        <v>2.4500000000000002</v>
      </c>
      <c r="D127" s="18"/>
      <c r="E127" s="22"/>
      <c r="F127" s="18"/>
      <c r="G127" s="19"/>
      <c r="H127" s="19"/>
      <c r="I127" s="21">
        <f t="shared" ref="I127:I133" si="21">SUM(B127:C127)+H127</f>
        <v>3.87</v>
      </c>
      <c r="J127" s="19">
        <v>0</v>
      </c>
      <c r="K127" s="21">
        <f t="shared" ref="K127:K133" si="22">I127-J127</f>
        <v>3.87</v>
      </c>
    </row>
    <row r="128" spans="1:11">
      <c r="A128" s="20" t="s">
        <v>139</v>
      </c>
      <c r="B128" s="19">
        <v>2.06</v>
      </c>
      <c r="C128" s="19">
        <v>8.4</v>
      </c>
      <c r="D128" s="18"/>
      <c r="E128" s="22"/>
      <c r="F128" s="18"/>
      <c r="G128" s="19"/>
      <c r="H128" s="19"/>
      <c r="I128" s="21">
        <f t="shared" si="21"/>
        <v>10.46</v>
      </c>
      <c r="J128" s="19">
        <v>0</v>
      </c>
      <c r="K128" s="21">
        <f t="shared" si="22"/>
        <v>10.46</v>
      </c>
    </row>
    <row r="129" spans="1:12">
      <c r="A129" s="20" t="s">
        <v>140</v>
      </c>
      <c r="B129" s="19">
        <v>0.97</v>
      </c>
      <c r="C129" s="19">
        <v>1.74</v>
      </c>
      <c r="D129" s="20"/>
      <c r="E129" s="22"/>
      <c r="F129" s="18"/>
      <c r="G129" s="19"/>
      <c r="H129" s="19"/>
      <c r="I129" s="21">
        <f t="shared" si="21"/>
        <v>2.71</v>
      </c>
      <c r="J129" s="19">
        <v>0</v>
      </c>
      <c r="K129" s="21">
        <f t="shared" si="22"/>
        <v>2.71</v>
      </c>
    </row>
    <row r="130" spans="1:12">
      <c r="A130" s="20" t="s">
        <v>140</v>
      </c>
      <c r="B130" s="19">
        <v>0.86</v>
      </c>
      <c r="C130" s="19">
        <v>2.39</v>
      </c>
      <c r="D130" s="46"/>
      <c r="E130" s="47"/>
      <c r="F130" s="46"/>
      <c r="G130" s="19"/>
      <c r="H130" s="19"/>
      <c r="I130" s="21">
        <f t="shared" si="21"/>
        <v>3.25</v>
      </c>
      <c r="J130" s="19">
        <v>0</v>
      </c>
      <c r="K130" s="21">
        <f t="shared" si="22"/>
        <v>3.25</v>
      </c>
    </row>
    <row r="131" spans="1:12">
      <c r="A131" s="18" t="s">
        <v>140</v>
      </c>
      <c r="B131" s="19">
        <v>0.86</v>
      </c>
      <c r="C131" s="19">
        <v>2.63</v>
      </c>
      <c r="D131" s="18"/>
      <c r="E131" s="23"/>
      <c r="F131" s="18"/>
      <c r="G131" s="19"/>
      <c r="H131" s="19"/>
      <c r="I131" s="21">
        <f t="shared" si="21"/>
        <v>3.4899999999999998</v>
      </c>
      <c r="J131" s="19">
        <v>0</v>
      </c>
      <c r="K131" s="21">
        <f t="shared" si="22"/>
        <v>3.4899999999999998</v>
      </c>
    </row>
    <row r="132" spans="1:12">
      <c r="A132" s="18" t="s">
        <v>140</v>
      </c>
      <c r="B132" s="19">
        <v>0.86</v>
      </c>
      <c r="C132" s="19">
        <v>2.82</v>
      </c>
      <c r="D132" s="18"/>
      <c r="E132" s="23"/>
      <c r="F132" s="18"/>
      <c r="G132" s="19"/>
      <c r="H132" s="19"/>
      <c r="I132" s="21">
        <f t="shared" si="21"/>
        <v>3.6799999999999997</v>
      </c>
      <c r="J132" s="19">
        <v>0</v>
      </c>
      <c r="K132" s="21">
        <f t="shared" si="22"/>
        <v>3.6799999999999997</v>
      </c>
    </row>
    <row r="133" spans="1:12">
      <c r="A133" s="18" t="s">
        <v>103</v>
      </c>
      <c r="B133" s="19">
        <v>0.56000000000000005</v>
      </c>
      <c r="C133" s="19">
        <v>0.85</v>
      </c>
      <c r="D133" s="18"/>
      <c r="E133" s="23"/>
      <c r="F133" s="18"/>
      <c r="G133" s="19"/>
      <c r="H133" s="19"/>
      <c r="I133" s="21">
        <f t="shared" si="21"/>
        <v>1.4100000000000001</v>
      </c>
      <c r="J133" s="19">
        <v>0</v>
      </c>
      <c r="K133" s="21">
        <f t="shared" si="22"/>
        <v>1.4100000000000001</v>
      </c>
    </row>
    <row r="134" spans="1:12">
      <c r="A134" s="43" t="s">
        <v>49</v>
      </c>
      <c r="B134" s="43" t="s">
        <v>0</v>
      </c>
      <c r="C134" s="42" t="s">
        <v>41</v>
      </c>
      <c r="D134" s="42" t="s">
        <v>19</v>
      </c>
      <c r="E134" s="31" t="s">
        <v>0</v>
      </c>
      <c r="F134" s="42" t="s">
        <v>40</v>
      </c>
      <c r="G134" s="42" t="s">
        <v>41</v>
      </c>
      <c r="H134" s="42" t="s">
        <v>20</v>
      </c>
      <c r="I134" s="42" t="s">
        <v>41</v>
      </c>
      <c r="J134" s="42" t="s">
        <v>41</v>
      </c>
      <c r="K134" s="42" t="s">
        <v>41</v>
      </c>
    </row>
    <row r="135" spans="1:12">
      <c r="A135" s="25" t="s">
        <v>145</v>
      </c>
      <c r="I135" s="36">
        <f>SUM(I127:I133)</f>
        <v>28.87</v>
      </c>
      <c r="J135" s="36">
        <f t="shared" ref="J135:K135" si="23">SUM(J127:J133)</f>
        <v>0</v>
      </c>
      <c r="K135" s="36">
        <f t="shared" si="23"/>
        <v>28.87</v>
      </c>
    </row>
    <row r="137" spans="1:12">
      <c r="A137" s="25" t="s">
        <v>46</v>
      </c>
      <c r="H137" s="19">
        <v>15.78</v>
      </c>
      <c r="I137" s="21">
        <f t="shared" ref="I137" si="24">SUM(B137:C137)+H137</f>
        <v>15.78</v>
      </c>
      <c r="J137" s="19">
        <v>0</v>
      </c>
      <c r="K137" s="21">
        <f t="shared" ref="K137" si="25">I137-J137</f>
        <v>15.78</v>
      </c>
      <c r="L137" s="33"/>
    </row>
    <row r="138" spans="1:12">
      <c r="A138" s="42" t="s">
        <v>33</v>
      </c>
      <c r="B138" s="43" t="s">
        <v>11</v>
      </c>
      <c r="C138" s="42" t="s">
        <v>11</v>
      </c>
      <c r="D138" s="42" t="s">
        <v>34</v>
      </c>
      <c r="E138" s="42" t="s">
        <v>11</v>
      </c>
      <c r="F138" s="42" t="s">
        <v>35</v>
      </c>
      <c r="G138" s="42" t="s">
        <v>13</v>
      </c>
      <c r="H138" s="42" t="s">
        <v>14</v>
      </c>
      <c r="I138" s="42" t="s">
        <v>12</v>
      </c>
      <c r="J138" s="42" t="s">
        <v>12</v>
      </c>
      <c r="K138" s="42" t="s">
        <v>12</v>
      </c>
      <c r="L138" s="28" t="s">
        <v>69</v>
      </c>
    </row>
    <row r="139" spans="1:12">
      <c r="A139" s="25" t="s">
        <v>47</v>
      </c>
      <c r="I139" s="33">
        <f>I137+I135+I124+I111+I49+I44+I33+I22</f>
        <v>543.39999999999986</v>
      </c>
      <c r="J139" s="33">
        <f t="shared" ref="J139:K139" si="26">J137+J135+J124+J111+J49+J44+J33+J22</f>
        <v>37.659999999999997</v>
      </c>
      <c r="K139" s="33">
        <f t="shared" si="26"/>
        <v>505.7399999999999</v>
      </c>
      <c r="L139" s="33"/>
    </row>
    <row r="140" spans="1:12">
      <c r="A140" s="34" t="s">
        <v>68</v>
      </c>
      <c r="B140" s="27" t="s">
        <v>68</v>
      </c>
      <c r="C140" s="27" t="s">
        <v>68</v>
      </c>
      <c r="D140" s="27" t="s">
        <v>68</v>
      </c>
      <c r="E140" s="27" t="s">
        <v>68</v>
      </c>
      <c r="F140" s="27" t="s">
        <v>68</v>
      </c>
      <c r="G140" s="27" t="s">
        <v>68</v>
      </c>
      <c r="H140" s="27" t="s">
        <v>68</v>
      </c>
      <c r="I140" s="27" t="s">
        <v>68</v>
      </c>
      <c r="J140" s="27" t="s">
        <v>68</v>
      </c>
      <c r="K140" s="27" t="s">
        <v>68</v>
      </c>
    </row>
    <row r="141" spans="1:12">
      <c r="A141" s="44" t="s">
        <v>48</v>
      </c>
      <c r="B141" s="35" t="s">
        <v>67</v>
      </c>
      <c r="I141" s="33">
        <f>RETURNS!E15-VARIABLECosts!I139</f>
        <v>331.98000000000013</v>
      </c>
      <c r="J141" s="33">
        <f>RETURNS!F15-VARIABLECosts!J139</f>
        <v>137.42000000000002</v>
      </c>
      <c r="K141" s="33">
        <f>RETURNS!G15-VARIABLECosts!K139</f>
        <v>194.56000000000006</v>
      </c>
    </row>
    <row r="143" spans="1:12">
      <c r="J143" s="33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pane ySplit="9" topLeftCell="A10" activePane="bottomLeft" state="frozen"/>
      <selection pane="bottomLeft" activeCell="A10" sqref="A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5" customFormat="1" ht="18">
      <c r="A1" s="54" t="s">
        <v>70</v>
      </c>
      <c r="B1" s="55"/>
      <c r="C1" s="55"/>
      <c r="D1" s="55"/>
      <c r="E1" s="55"/>
      <c r="F1" s="16"/>
      <c r="G1" s="16"/>
      <c r="H1" s="15"/>
    </row>
    <row r="2" spans="1:8" s="5" customFormat="1" ht="18">
      <c r="A2" s="54" t="s">
        <v>71</v>
      </c>
      <c r="B2" s="55"/>
      <c r="C2" s="55"/>
      <c r="D2" s="55"/>
      <c r="E2" s="55"/>
      <c r="F2" s="54"/>
      <c r="G2" s="55"/>
    </row>
    <row r="3" spans="1:8" s="5" customFormat="1" ht="18">
      <c r="A3" s="54" t="str">
        <f>RETURNS!A3</f>
        <v>Sugar Beets - Big Horn-Washakie County Area</v>
      </c>
      <c r="B3" s="55"/>
      <c r="C3" s="55"/>
      <c r="D3" s="55"/>
      <c r="E3" s="55"/>
      <c r="F3" s="54"/>
      <c r="G3" s="55"/>
    </row>
    <row r="4" spans="1:8" s="5" customFormat="1" ht="18">
      <c r="A4" s="54" t="str">
        <f>RETURNS!A4</f>
        <v>250 Acre Enterprise</v>
      </c>
      <c r="B4" s="55"/>
      <c r="C4" s="55"/>
      <c r="D4" s="55"/>
      <c r="E4" s="55"/>
      <c r="F4" s="54"/>
      <c r="G4" s="55"/>
    </row>
    <row r="5" spans="1:8">
      <c r="A5" s="12" t="s">
        <v>72</v>
      </c>
      <c r="B5" s="1" t="s">
        <v>68</v>
      </c>
      <c r="C5" s="1" t="s">
        <v>68</v>
      </c>
      <c r="D5" s="1" t="s">
        <v>68</v>
      </c>
      <c r="E5" s="1" t="s">
        <v>68</v>
      </c>
      <c r="F5" s="11" t="s">
        <v>69</v>
      </c>
    </row>
    <row r="6" spans="1:8">
      <c r="D6" s="53" t="s">
        <v>1</v>
      </c>
      <c r="E6" s="53"/>
    </row>
    <row r="7" spans="1:8">
      <c r="C7" s="2" t="s">
        <v>2</v>
      </c>
      <c r="D7" s="4" t="s">
        <v>3</v>
      </c>
      <c r="E7" s="4"/>
    </row>
    <row r="8" spans="1:8">
      <c r="A8" t="s">
        <v>50</v>
      </c>
      <c r="B8" s="2" t="s">
        <v>7</v>
      </c>
      <c r="C8" s="2" t="s">
        <v>4</v>
      </c>
      <c r="D8" s="4" t="s">
        <v>17</v>
      </c>
      <c r="E8" s="4" t="s">
        <v>18</v>
      </c>
    </row>
    <row r="9" spans="1:8">
      <c r="A9" t="s">
        <v>51</v>
      </c>
      <c r="B9" s="1" t="s">
        <v>62</v>
      </c>
      <c r="C9" s="2" t="s">
        <v>11</v>
      </c>
      <c r="D9" s="4" t="s">
        <v>12</v>
      </c>
      <c r="E9" s="4" t="s">
        <v>12</v>
      </c>
    </row>
    <row r="10" spans="1:8">
      <c r="A10" t="s">
        <v>52</v>
      </c>
    </row>
    <row r="11" spans="1:8">
      <c r="A11" t="s">
        <v>63</v>
      </c>
      <c r="B11" s="2" t="s">
        <v>53</v>
      </c>
      <c r="C11" s="19">
        <v>3.7902</v>
      </c>
      <c r="D11" s="19">
        <v>0</v>
      </c>
      <c r="E11" s="8">
        <f t="shared" ref="E11:E27" si="0">C11-D11</f>
        <v>3.7902</v>
      </c>
    </row>
    <row r="12" spans="1:8">
      <c r="A12" t="s">
        <v>64</v>
      </c>
      <c r="B12" s="2" t="s">
        <v>53</v>
      </c>
      <c r="C12" s="19">
        <v>8.2149999999999999</v>
      </c>
      <c r="D12" s="19">
        <v>0</v>
      </c>
      <c r="E12" s="8">
        <f t="shared" si="0"/>
        <v>8.2149999999999999</v>
      </c>
    </row>
    <row r="13" spans="1:8">
      <c r="A13" t="s">
        <v>65</v>
      </c>
      <c r="B13" s="2" t="s">
        <v>53</v>
      </c>
      <c r="C13" s="19">
        <v>34.726700000000001</v>
      </c>
      <c r="D13" s="19">
        <v>0</v>
      </c>
      <c r="E13" s="8">
        <f t="shared" si="0"/>
        <v>34.726700000000001</v>
      </c>
    </row>
    <row r="14" spans="1:8">
      <c r="A14" t="s">
        <v>66</v>
      </c>
      <c r="B14" s="2" t="s">
        <v>53</v>
      </c>
      <c r="C14" s="19">
        <v>35.613199999999999</v>
      </c>
      <c r="D14" s="19">
        <v>0</v>
      </c>
      <c r="E14" s="8">
        <f t="shared" si="0"/>
        <v>35.613199999999999</v>
      </c>
    </row>
    <row r="15" spans="1:8">
      <c r="A15" t="s">
        <v>54</v>
      </c>
      <c r="C15" s="2"/>
      <c r="D15" s="2"/>
      <c r="E15" s="2"/>
    </row>
    <row r="16" spans="1:8">
      <c r="A16" s="10" t="s">
        <v>63</v>
      </c>
      <c r="B16" s="2" t="s">
        <v>53</v>
      </c>
      <c r="C16" s="19">
        <v>1.6962999999999999</v>
      </c>
      <c r="D16" s="19">
        <v>1.6962999999999999</v>
      </c>
      <c r="E16" s="8">
        <f t="shared" si="0"/>
        <v>0</v>
      </c>
    </row>
    <row r="17" spans="1:6">
      <c r="A17" s="10" t="s">
        <v>64</v>
      </c>
      <c r="B17" s="2" t="s">
        <v>53</v>
      </c>
      <c r="C17" s="19">
        <v>0.99399999999999999</v>
      </c>
      <c r="D17" s="19">
        <v>0.99399999999999999</v>
      </c>
      <c r="E17" s="8">
        <f t="shared" si="0"/>
        <v>0</v>
      </c>
    </row>
    <row r="18" spans="1:6">
      <c r="A18" s="10" t="s">
        <v>65</v>
      </c>
      <c r="B18" s="2" t="s">
        <v>53</v>
      </c>
      <c r="C18" s="19">
        <v>17.485299999999999</v>
      </c>
      <c r="D18" s="19">
        <v>17.485299999999999</v>
      </c>
      <c r="E18" s="8">
        <f t="shared" si="0"/>
        <v>0</v>
      </c>
    </row>
    <row r="19" spans="1:6">
      <c r="A19" s="10" t="s">
        <v>66</v>
      </c>
      <c r="B19" s="2" t="s">
        <v>53</v>
      </c>
      <c r="C19" s="19">
        <v>13.519399999999999</v>
      </c>
      <c r="D19" s="19">
        <v>13.519399999999999</v>
      </c>
      <c r="E19" s="8">
        <f t="shared" si="0"/>
        <v>0</v>
      </c>
    </row>
    <row r="20" spans="1:6">
      <c r="A20" t="s">
        <v>55</v>
      </c>
      <c r="C20" s="2"/>
      <c r="D20" s="2"/>
      <c r="E20" s="2"/>
    </row>
    <row r="21" spans="1:6">
      <c r="A21" t="s">
        <v>63</v>
      </c>
      <c r="B21" s="2" t="s">
        <v>53</v>
      </c>
      <c r="C21" s="19">
        <v>0.43120000000000003</v>
      </c>
      <c r="D21" s="19">
        <v>0.43120000000000003</v>
      </c>
      <c r="E21" s="8">
        <f t="shared" si="0"/>
        <v>0</v>
      </c>
    </row>
    <row r="22" spans="1:6">
      <c r="A22" t="s">
        <v>64</v>
      </c>
      <c r="B22" s="2" t="s">
        <v>53</v>
      </c>
      <c r="C22" s="19">
        <v>0.3584</v>
      </c>
      <c r="D22" s="19">
        <v>0.3584</v>
      </c>
      <c r="E22" s="8">
        <f t="shared" si="0"/>
        <v>0</v>
      </c>
    </row>
    <row r="23" spans="1:6">
      <c r="A23" t="s">
        <v>65</v>
      </c>
      <c r="B23" s="2" t="s">
        <v>53</v>
      </c>
      <c r="C23" s="19">
        <v>5.9736000000000002</v>
      </c>
      <c r="D23" s="19">
        <v>5.9736000000000002</v>
      </c>
      <c r="E23" s="8">
        <f t="shared" si="0"/>
        <v>0</v>
      </c>
    </row>
    <row r="24" spans="1:6">
      <c r="A24" t="s">
        <v>66</v>
      </c>
      <c r="B24" s="2" t="s">
        <v>53</v>
      </c>
      <c r="C24" s="19">
        <v>6.5640000000000001</v>
      </c>
      <c r="D24" s="19">
        <v>6.5640000000000001</v>
      </c>
      <c r="E24" s="8">
        <f t="shared" si="0"/>
        <v>0</v>
      </c>
    </row>
    <row r="25" spans="1:6">
      <c r="A25" t="s">
        <v>56</v>
      </c>
      <c r="C25" s="2"/>
      <c r="D25" s="2"/>
      <c r="E25" s="2"/>
    </row>
    <row r="26" spans="1:6">
      <c r="A26" t="s">
        <v>63</v>
      </c>
      <c r="B26" s="2" t="s">
        <v>53</v>
      </c>
      <c r="C26" s="19">
        <v>7.76</v>
      </c>
      <c r="D26" s="19">
        <v>7.76</v>
      </c>
      <c r="E26" s="8">
        <f t="shared" si="0"/>
        <v>0</v>
      </c>
    </row>
    <row r="27" spans="1:6">
      <c r="A27" t="s">
        <v>65</v>
      </c>
      <c r="B27" s="2" t="s">
        <v>53</v>
      </c>
      <c r="C27" s="19">
        <v>74.47</v>
      </c>
      <c r="D27" s="19">
        <v>74.47</v>
      </c>
      <c r="E27" s="8">
        <f t="shared" si="0"/>
        <v>0</v>
      </c>
    </row>
    <row r="28" spans="1:6">
      <c r="A28" s="2" t="s">
        <v>51</v>
      </c>
      <c r="B28" s="1" t="s">
        <v>62</v>
      </c>
      <c r="C28" s="2" t="s">
        <v>11</v>
      </c>
      <c r="D28" s="2" t="s">
        <v>12</v>
      </c>
      <c r="E28" s="2" t="s">
        <v>12</v>
      </c>
    </row>
    <row r="29" spans="1:6">
      <c r="A29" t="s">
        <v>57</v>
      </c>
      <c r="C29" s="3">
        <f>SUM(C11:C27)</f>
        <v>211.59729999999999</v>
      </c>
      <c r="D29" s="3">
        <f>SUM(D11:D27)</f>
        <v>129.25219999999999</v>
      </c>
      <c r="E29" s="3">
        <f>SUM(E11:E27)</f>
        <v>82.345100000000002</v>
      </c>
    </row>
    <row r="30" spans="1:6">
      <c r="A30" s="13" t="s">
        <v>68</v>
      </c>
      <c r="B30" s="1" t="s">
        <v>68</v>
      </c>
      <c r="C30" s="1" t="s">
        <v>68</v>
      </c>
      <c r="D30" s="1" t="s">
        <v>68</v>
      </c>
      <c r="E30" s="1" t="s">
        <v>68</v>
      </c>
      <c r="F30" s="11" t="s">
        <v>69</v>
      </c>
    </row>
    <row r="32" spans="1:6">
      <c r="A32" t="s">
        <v>58</v>
      </c>
      <c r="C32" s="3">
        <f>VARIABLECosts!I139+FIXEDCosts!C29</f>
        <v>754.99729999999988</v>
      </c>
      <c r="D32" s="3">
        <f>VARIABLECosts!J139+FIXEDCosts!D29</f>
        <v>166.91219999999998</v>
      </c>
      <c r="E32" s="3">
        <f>VARIABLECosts!K139+FIXEDCosts!E29</f>
        <v>588.0850999999999</v>
      </c>
    </row>
    <row r="33" spans="1:6">
      <c r="A33" t="s">
        <v>59</v>
      </c>
      <c r="B33" s="11" t="s">
        <v>60</v>
      </c>
      <c r="C33" s="11" t="s">
        <v>60</v>
      </c>
      <c r="D33" s="11" t="s">
        <v>60</v>
      </c>
      <c r="E33" s="11" t="s">
        <v>60</v>
      </c>
      <c r="F33" s="11" t="s">
        <v>69</v>
      </c>
    </row>
    <row r="34" spans="1:6">
      <c r="A34" t="s">
        <v>61</v>
      </c>
      <c r="C34" s="9">
        <f>RETURNS!E15-FIXEDCosts!C32</f>
        <v>120.38270000000011</v>
      </c>
      <c r="D34" s="9">
        <f>RETURNS!F15-FIXEDCosts!D32</f>
        <v>8.1678000000000281</v>
      </c>
      <c r="E34" s="9">
        <f>RETURNS!G15-FIXEDCosts!E32</f>
        <v>112.21490000000006</v>
      </c>
    </row>
    <row r="35" spans="1:6">
      <c r="A35" t="s">
        <v>59</v>
      </c>
      <c r="B35" s="11" t="s">
        <v>60</v>
      </c>
      <c r="C35" s="11" t="s">
        <v>60</v>
      </c>
      <c r="D35" s="11" t="s">
        <v>60</v>
      </c>
      <c r="E35" s="11" t="s">
        <v>60</v>
      </c>
      <c r="F35" s="11" t="s">
        <v>69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2009-01-03T17:13:41Z</cp:lastPrinted>
  <dcterms:created xsi:type="dcterms:W3CDTF">2008-12-23T01:27:28Z</dcterms:created>
  <dcterms:modified xsi:type="dcterms:W3CDTF">2009-02-05T06:16:23Z</dcterms:modified>
</cp:coreProperties>
</file>