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385" yWindow="-15" windowWidth="14430" windowHeight="12600"/>
  </bookViews>
  <sheets>
    <sheet name="RETURNS" sheetId="1" r:id="rId1"/>
    <sheet name="VARIABLECosts" sheetId="2" r:id="rId2"/>
    <sheet name="FIXEDCosts" sheetId="3" r:id="rId3"/>
  </sheets>
  <calcPr calcId="145621"/>
</workbook>
</file>

<file path=xl/calcChain.xml><?xml version="1.0" encoding="utf-8"?>
<calcChain xmlns="http://schemas.openxmlformats.org/spreadsheetml/2006/main">
  <c r="I66" i="2" l="1"/>
  <c r="I86" i="2"/>
  <c r="J48" i="2"/>
  <c r="I46" i="2"/>
  <c r="K46" i="2"/>
  <c r="K48" i="2" s="1"/>
  <c r="I48" i="2" l="1"/>
  <c r="J79" i="2"/>
  <c r="J88" i="2"/>
  <c r="K86" i="2"/>
  <c r="I84" i="2"/>
  <c r="K84" i="2" s="1"/>
  <c r="I83" i="2"/>
  <c r="K83" i="2" s="1"/>
  <c r="I82" i="2"/>
  <c r="I77" i="2"/>
  <c r="K77" i="2" s="1"/>
  <c r="I76" i="2"/>
  <c r="K76" i="2" s="1"/>
  <c r="I74" i="2"/>
  <c r="K74" i="2" s="1"/>
  <c r="I73" i="2"/>
  <c r="K73" i="2" s="1"/>
  <c r="I72" i="2"/>
  <c r="K72" i="2" s="1"/>
  <c r="I71" i="2"/>
  <c r="K71" i="2" s="1"/>
  <c r="J68" i="2"/>
  <c r="K66" i="2"/>
  <c r="I64" i="2"/>
  <c r="K64" i="2" s="1"/>
  <c r="I63" i="2"/>
  <c r="K63" i="2" s="1"/>
  <c r="J60" i="2"/>
  <c r="I58" i="2"/>
  <c r="K58" i="2" s="1"/>
  <c r="I57" i="2"/>
  <c r="K57" i="2" s="1"/>
  <c r="I56" i="2"/>
  <c r="K56" i="2" s="1"/>
  <c r="I55" i="2"/>
  <c r="K55" i="2" s="1"/>
  <c r="I54" i="2"/>
  <c r="K54" i="2" s="1"/>
  <c r="I53" i="2"/>
  <c r="K53" i="2" s="1"/>
  <c r="I51" i="2"/>
  <c r="K51" i="2" s="1"/>
  <c r="J40" i="2"/>
  <c r="I27" i="2"/>
  <c r="I28" i="2"/>
  <c r="K28" i="2" s="1"/>
  <c r="I30" i="2"/>
  <c r="K30" i="2" s="1"/>
  <c r="I32" i="2"/>
  <c r="K32" i="2" s="1"/>
  <c r="I33" i="2"/>
  <c r="I34" i="2"/>
  <c r="K34" i="2" s="1"/>
  <c r="I36" i="2"/>
  <c r="K36" i="2" s="1"/>
  <c r="I37" i="2"/>
  <c r="K37" i="2" s="1"/>
  <c r="I43" i="2"/>
  <c r="K43" i="2" s="1"/>
  <c r="I44" i="2"/>
  <c r="K44" i="2" s="1"/>
  <c r="I15" i="2"/>
  <c r="I16" i="2"/>
  <c r="I17" i="2"/>
  <c r="K17" i="2" s="1"/>
  <c r="I18" i="2"/>
  <c r="K18" i="2" s="1"/>
  <c r="I19" i="2"/>
  <c r="I90" i="2"/>
  <c r="K19" i="2"/>
  <c r="H85" i="2"/>
  <c r="I85" i="2" s="1"/>
  <c r="H75" i="2"/>
  <c r="I75" i="2" s="1"/>
  <c r="H72" i="2"/>
  <c r="H65" i="2"/>
  <c r="I65" i="2" s="1"/>
  <c r="K65" i="2" s="1"/>
  <c r="H58" i="2"/>
  <c r="H55" i="2"/>
  <c r="H52" i="2"/>
  <c r="I52" i="2" s="1"/>
  <c r="H45" i="2"/>
  <c r="I45" i="2" s="1"/>
  <c r="K45" i="2" s="1"/>
  <c r="H38" i="2"/>
  <c r="I38" i="2" s="1"/>
  <c r="K38" i="2" s="1"/>
  <c r="H35" i="2"/>
  <c r="I35" i="2" s="1"/>
  <c r="K35" i="2" s="1"/>
  <c r="H31" i="2"/>
  <c r="I31" i="2" s="1"/>
  <c r="K31" i="2" s="1"/>
  <c r="H29" i="2"/>
  <c r="I29" i="2" s="1"/>
  <c r="H26" i="2"/>
  <c r="I26" i="2" s="1"/>
  <c r="K33" i="2"/>
  <c r="I40" i="2" l="1"/>
  <c r="K85" i="2"/>
  <c r="I88" i="2"/>
  <c r="K52" i="2"/>
  <c r="I60" i="2"/>
  <c r="K79" i="2"/>
  <c r="J92" i="2"/>
  <c r="K68" i="2"/>
  <c r="I68" i="2"/>
  <c r="K27" i="2"/>
  <c r="I23" i="2"/>
  <c r="K60" i="2"/>
  <c r="K82" i="2"/>
  <c r="K88" i="2" s="1"/>
  <c r="K75" i="2"/>
  <c r="I79" i="2"/>
  <c r="K16" i="2"/>
  <c r="K29" i="2"/>
  <c r="J23" i="2"/>
  <c r="E12" i="3"/>
  <c r="E13" i="3"/>
  <c r="E14" i="3"/>
  <c r="E16" i="3"/>
  <c r="E17" i="3"/>
  <c r="E18" i="3"/>
  <c r="E19" i="3"/>
  <c r="E21" i="3"/>
  <c r="E22" i="3"/>
  <c r="E23" i="3"/>
  <c r="E24" i="3"/>
  <c r="E26" i="3"/>
  <c r="E27" i="3"/>
  <c r="E29" i="3"/>
  <c r="E30" i="3"/>
  <c r="E11" i="3"/>
  <c r="D32" i="3"/>
  <c r="C32" i="3"/>
  <c r="K90" i="2"/>
  <c r="K12" i="2"/>
  <c r="K20" i="2"/>
  <c r="K21" i="2"/>
  <c r="K11" i="2"/>
  <c r="K14" i="2"/>
  <c r="K15" i="2"/>
  <c r="F15" i="1"/>
  <c r="E13" i="1"/>
  <c r="G13" i="1" s="1"/>
  <c r="I92" i="2" l="1"/>
  <c r="D35" i="3"/>
  <c r="D37" i="3" s="1"/>
  <c r="G15" i="1"/>
  <c r="K13" i="2"/>
  <c r="K23" i="2" s="1"/>
  <c r="E32" i="3"/>
  <c r="K26" i="2"/>
  <c r="K40" i="2" s="1"/>
  <c r="K92" i="2" s="1"/>
  <c r="E15" i="1"/>
  <c r="I94" i="2" l="1"/>
  <c r="J94" i="2"/>
  <c r="K94" i="2" l="1"/>
  <c r="C35" i="3"/>
  <c r="C37" i="3" s="1"/>
  <c r="E35" i="3" l="1"/>
  <c r="E37" i="3" s="1"/>
</calcChain>
</file>

<file path=xl/sharedStrings.xml><?xml version="1.0" encoding="utf-8"?>
<sst xmlns="http://schemas.openxmlformats.org/spreadsheetml/2006/main" count="366" uniqueCount="120">
  <si>
    <t>---------</t>
  </si>
  <si>
    <t>--- Crop-Share ---</t>
  </si>
  <si>
    <t>Owner-</t>
  </si>
  <si>
    <t>Land-</t>
  </si>
  <si>
    <t>Operator</t>
  </si>
  <si>
    <t>GROSS INCOME Description</t>
  </si>
  <si>
    <t>Quantity</t>
  </si>
  <si>
    <t>Unit</t>
  </si>
  <si>
    <t>$/Unit</t>
  </si>
  <si>
    <t>Total</t>
  </si>
  <si>
    <t>=============================</t>
  </si>
  <si>
    <t>=========</t>
  </si>
  <si>
    <t>========</t>
  </si>
  <si>
    <t>=======</t>
  </si>
  <si>
    <t>==========</t>
  </si>
  <si>
    <t>Total GROSS Income</t>
  </si>
  <si>
    <t>owner</t>
  </si>
  <si>
    <t>Tenant</t>
  </si>
  <si>
    <t>-----------------</t>
  </si>
  <si>
    <t>--------</t>
  </si>
  <si>
    <t>-  -  -  -  -  -   M   a   t  e  r  i  a  l  s   -  -  -  -  -  -</t>
  </si>
  <si>
    <t>Materials</t>
  </si>
  <si>
    <t>Dollars per Acre</t>
  </si>
  <si>
    <t># Units</t>
  </si>
  <si>
    <t>Total Cost</t>
  </si>
  <si>
    <t>VARIABLE COST Description</t>
  </si>
  <si>
    <t>LABOR</t>
  </si>
  <si>
    <t>MACHINERY</t>
  </si>
  <si>
    <t>Description</t>
  </si>
  <si>
    <t>Per Acre</t>
  </si>
  <si>
    <t>Type</t>
  </si>
  <si>
    <t>$/unit</t>
  </si>
  <si>
    <t>============================</t>
  </si>
  <si>
    <t>================</t>
  </si>
  <si>
    <t>=====</t>
  </si>
  <si>
    <t>**ANNUAL**</t>
  </si>
  <si>
    <t>-----</t>
  </si>
  <si>
    <t>-------</t>
  </si>
  <si>
    <t>Total ANNUAL</t>
  </si>
  <si>
    <t>CONCRETE DITCH</t>
  </si>
  <si>
    <t>GATED PIPE</t>
  </si>
  <si>
    <t>OPERATING INTEREST</t>
  </si>
  <si>
    <t>Total VARIABLE COST</t>
  </si>
  <si>
    <t>GROSS INCOME minus VARIABLE</t>
  </si>
  <si>
    <t>----------------------------------</t>
  </si>
  <si>
    <t>FIXED COST Description</t>
  </si>
  <si>
    <t>==============================</t>
  </si>
  <si>
    <t>Machinery and Equipment:</t>
  </si>
  <si>
    <t>Acre</t>
  </si>
  <si>
    <t>Buildings and Improvements:</t>
  </si>
  <si>
    <t>Irrigation:</t>
  </si>
  <si>
    <t>Land:</t>
  </si>
  <si>
    <t>Alfalfa Stand:</t>
  </si>
  <si>
    <t>Total FIXED Cost</t>
  </si>
  <si>
    <t>Total of ALL Cost</t>
  </si>
  <si>
    <t>+++++++++++++++++++++++++++++++</t>
  </si>
  <si>
    <t>+++++++++++++</t>
  </si>
  <si>
    <t>NET PROJECTED RETURNS</t>
  </si>
  <si>
    <t>======</t>
  </si>
  <si>
    <t xml:space="preserve">   Taxes</t>
  </si>
  <si>
    <t xml:space="preserve">   Insurance</t>
  </si>
  <si>
    <t xml:space="preserve">   Long Term Interest</t>
  </si>
  <si>
    <t xml:space="preserve">   Depreciation</t>
  </si>
  <si>
    <t xml:space="preserve">   Long-term Interest</t>
  </si>
  <si>
    <t xml:space="preserve"> COST</t>
  </si>
  <si>
    <t>----------------------------------------</t>
  </si>
  <si>
    <t xml:space="preserve"> </t>
  </si>
  <si>
    <t>Enterprise Budget</t>
  </si>
  <si>
    <t>Economic Costs and Returns per Acre</t>
  </si>
  <si>
    <t>FIXED COSTS SECTION ----------------</t>
  </si>
  <si>
    <t>VARIABLE COSTS SECTION ---------</t>
  </si>
  <si>
    <t>RETURNS SECTION ------------------</t>
  </si>
  <si>
    <t>DIRT DITCH</t>
  </si>
  <si>
    <t>ALFALFA HAY - BALED</t>
  </si>
  <si>
    <t>ton</t>
  </si>
  <si>
    <t>Alfalfa Hay, Baled - Powell Area</t>
  </si>
  <si>
    <t>30 Acre Enterprise</t>
  </si>
  <si>
    <t xml:space="preserve">  METAL SHOP</t>
  </si>
  <si>
    <t xml:space="preserve">  MACHINE SHED</t>
  </si>
  <si>
    <t xml:space="preserve">  TRAILER HOUSE</t>
  </si>
  <si>
    <t xml:space="preserve">  FENCES</t>
  </si>
  <si>
    <t xml:space="preserve">  1/2 TON PICKUP</t>
  </si>
  <si>
    <t xml:space="preserve">  1/2 TON - 4 X 4 PICKUP</t>
  </si>
  <si>
    <t xml:space="preserve">  3/4 TON PICKUP</t>
  </si>
  <si>
    <t xml:space="preserve">  MINI PICKUP</t>
  </si>
  <si>
    <t xml:space="preserve">  LOADER WORK</t>
  </si>
  <si>
    <t xml:space="preserve">  GENERAL OVERHEAD</t>
  </si>
  <si>
    <t xml:space="preserve">  OPERATOR MANAGEMENT</t>
  </si>
  <si>
    <t>**GROW 1ST CUT ALF**</t>
  </si>
  <si>
    <t xml:space="preserve">  SPREAD FERTLIZER Operation</t>
  </si>
  <si>
    <t>11-52-0</t>
  </si>
  <si>
    <t xml:space="preserve">  CORRUGATE        Operation</t>
  </si>
  <si>
    <t xml:space="preserve">  HAUL SPRAY WATER Operation</t>
  </si>
  <si>
    <t xml:space="preserve">  SPRAY ALFALFA    Operation</t>
  </si>
  <si>
    <t>CYGON 400</t>
  </si>
  <si>
    <t>gal</t>
  </si>
  <si>
    <t xml:space="preserve">  OPEN DITCHES     Operation</t>
  </si>
  <si>
    <t xml:space="preserve">  IRRIGATE ALFALFA Operation</t>
  </si>
  <si>
    <t>CANVAS DAMS</t>
  </si>
  <si>
    <t>acre</t>
  </si>
  <si>
    <t xml:space="preserve">  SPRAY DITCHES    Operation</t>
  </si>
  <si>
    <t>CURTAIL</t>
  </si>
  <si>
    <t xml:space="preserve">  Total GROW 1ST CUT ALF</t>
  </si>
  <si>
    <t>**HARVEST 1ST CUT**</t>
  </si>
  <si>
    <t xml:space="preserve">  CLOSE DITCHES    Operation</t>
  </si>
  <si>
    <t xml:space="preserve">  SWATH            Operation</t>
  </si>
  <si>
    <t xml:space="preserve">  BALE             Operation</t>
  </si>
  <si>
    <t>BALING TWINE</t>
  </si>
  <si>
    <t>bale</t>
  </si>
  <si>
    <t xml:space="preserve">  STACK BALES     CUSTOM</t>
  </si>
  <si>
    <t xml:space="preserve">  Total HARVEST 1ST CUT</t>
  </si>
  <si>
    <t>**GROW 2ND CUT ALF**</t>
  </si>
  <si>
    <t xml:space="preserve">  Total GROW 2ND CUT ALF</t>
  </si>
  <si>
    <t>**HARVEST 2ND CUT**</t>
  </si>
  <si>
    <t xml:space="preserve">  Total HARVEST 2ND CUT</t>
  </si>
  <si>
    <t>**GROW 3RD CUT ALF**</t>
  </si>
  <si>
    <t xml:space="preserve">  Total GROW 3RD CUT ALF</t>
  </si>
  <si>
    <t>**HARVEST 3RD CUT**</t>
  </si>
  <si>
    <t xml:space="preserve">  RAKE HAY         Operation</t>
  </si>
  <si>
    <t xml:space="preserve">  Total HARVEST 3RD CUT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</si>
</sst>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333FF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/>
    <xf numFmtId="44" fontId="1" fillId="0" borderId="0" xfId="1" applyFont="1"/>
    <xf numFmtId="44" fontId="0" fillId="0" borderId="0" xfId="0" applyNumberFormat="1" applyFont="1"/>
    <xf numFmtId="8" fontId="0" fillId="0" borderId="0" xfId="0" applyNumberFormat="1" applyFont="1"/>
    <xf numFmtId="9" fontId="1" fillId="0" borderId="0" xfId="43" applyFont="1"/>
    <xf numFmtId="9" fontId="0" fillId="0" borderId="0" xfId="0" applyNumberFormat="1" applyFont="1"/>
    <xf numFmtId="44" fontId="1" fillId="0" borderId="0" xfId="1" applyFont="1" applyAlignment="1">
      <alignment horizontal="right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applyFont="1" applyAlignment="1"/>
    <xf numFmtId="0" fontId="19" fillId="0" borderId="0" xfId="0" applyFont="1"/>
    <xf numFmtId="164" fontId="18" fillId="33" borderId="0" xfId="0" applyNumberFormat="1" applyFont="1" applyFill="1" applyAlignment="1" applyProtection="1">
      <alignment horizontal="right"/>
      <protection locked="0"/>
    </xf>
    <xf numFmtId="0" fontId="18" fillId="33" borderId="0" xfId="0" applyFont="1" applyFill="1" applyProtection="1">
      <protection locked="0"/>
    </xf>
    <xf numFmtId="44" fontId="18" fillId="33" borderId="0" xfId="1" applyFont="1" applyFill="1" applyProtection="1">
      <protection locked="0"/>
    </xf>
    <xf numFmtId="49" fontId="0" fillId="0" borderId="0" xfId="0" applyNumberFormat="1" applyFont="1" applyAlignment="1" applyProtection="1">
      <alignment horizontal="left"/>
    </xf>
    <xf numFmtId="49" fontId="18" fillId="33" borderId="0" xfId="0" applyNumberFormat="1" applyFont="1" applyFill="1" applyAlignment="1" applyProtection="1">
      <alignment horizontal="left"/>
      <protection locked="0"/>
    </xf>
    <xf numFmtId="164" fontId="18" fillId="33" borderId="0" xfId="0" applyNumberFormat="1" applyFont="1" applyFill="1" applyProtection="1">
      <protection locked="0"/>
    </xf>
    <xf numFmtId="0" fontId="0" fillId="0" borderId="0" xfId="0" applyFont="1" applyProtection="1"/>
    <xf numFmtId="0" fontId="0" fillId="0" borderId="0" xfId="0" quotePrefix="1" applyProtection="1"/>
    <xf numFmtId="0" fontId="0" fillId="0" borderId="0" xfId="0" applyFont="1" applyAlignment="1" applyProtection="1">
      <alignment horizontal="right"/>
    </xf>
    <xf numFmtId="2" fontId="0" fillId="0" borderId="0" xfId="0" applyNumberFormat="1" applyFont="1" applyAlignment="1" applyProtection="1">
      <alignment horizontal="center"/>
    </xf>
    <xf numFmtId="2" fontId="0" fillId="0" borderId="0" xfId="0" applyNumberFormat="1" applyFont="1" applyProtection="1"/>
    <xf numFmtId="44" fontId="0" fillId="0" borderId="0" xfId="0" applyNumberFormat="1" applyFont="1" applyProtection="1"/>
    <xf numFmtId="0" fontId="20" fillId="0" borderId="0" xfId="0" applyFont="1" applyAlignment="1" applyProtection="1"/>
    <xf numFmtId="0" fontId="18" fillId="33" borderId="0" xfId="0" applyNumberFormat="1" applyFont="1" applyFill="1" applyProtection="1">
      <protection locked="0"/>
    </xf>
    <xf numFmtId="0" fontId="0" fillId="0" borderId="0" xfId="0" quotePrefix="1" applyFont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19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44" fontId="0" fillId="0" borderId="0" xfId="1" applyFont="1" applyProtection="1"/>
    <xf numFmtId="44" fontId="0" fillId="0" borderId="0" xfId="1" applyNumberFormat="1" applyFont="1" applyProtection="1"/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quotePrefix="1" applyFont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/>
    <xf numFmtId="0" fontId="0" fillId="0" borderId="0" xfId="0" applyAlignment="1" applyProtection="1"/>
    <xf numFmtId="2" fontId="18" fillId="33" borderId="0" xfId="0" applyNumberFormat="1" applyFont="1" applyFill="1" applyProtection="1">
      <protection locked="0"/>
    </xf>
    <xf numFmtId="49" fontId="18" fillId="33" borderId="0" xfId="0" applyNumberFormat="1" applyFont="1" applyFill="1" applyAlignment="1" applyProtection="1">
      <alignment horizontal="center"/>
      <protection locked="0"/>
    </xf>
    <xf numFmtId="44" fontId="18" fillId="33" borderId="0" xfId="1" applyFont="1" applyFill="1" applyAlignment="1" applyProtection="1">
      <alignment horizontal="right"/>
      <protection locked="0"/>
    </xf>
    <xf numFmtId="0" fontId="0" fillId="0" borderId="0" xfId="0" quotePrefix="1" applyFont="1" applyAlignment="1" applyProtection="1">
      <alignment horizontal="right"/>
    </xf>
    <xf numFmtId="0" fontId="0" fillId="0" borderId="0" xfId="0" quotePrefix="1" applyFont="1" applyAlignment="1" applyProtection="1">
      <alignment horizontal="left"/>
    </xf>
    <xf numFmtId="44" fontId="0" fillId="0" borderId="0" xfId="1" applyFont="1" applyAlignment="1" applyProtection="1">
      <alignment horizontal="right"/>
    </xf>
    <xf numFmtId="0" fontId="0" fillId="0" borderId="0" xfId="0" applyFont="1" applyAlignment="1" applyProtection="1">
      <alignment horizontal="left"/>
    </xf>
    <xf numFmtId="0" fontId="0" fillId="0" borderId="0" xfId="0" quotePrefix="1" applyFont="1" applyProtection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3333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pane ySplit="12" topLeftCell="A13" activePane="bottomLeft" state="frozen"/>
      <selection pane="bottomLeft" activeCell="A13" sqref="A13"/>
    </sheetView>
  </sheetViews>
  <sheetFormatPr defaultRowHeight="15" x14ac:dyDescent="0.25"/>
  <cols>
    <col min="1" max="1" width="29.85546875" style="4" customWidth="1"/>
    <col min="2" max="3" width="10.7109375" style="4" customWidth="1"/>
    <col min="4" max="4" width="8.7109375" style="4" customWidth="1"/>
    <col min="5" max="7" width="10.7109375" style="4" customWidth="1"/>
    <col min="8" max="16384" width="9.140625" style="4"/>
  </cols>
  <sheetData>
    <row r="1" spans="1:8" ht="18" x14ac:dyDescent="0.25">
      <c r="A1" s="37" t="s">
        <v>67</v>
      </c>
      <c r="B1" s="38"/>
      <c r="C1" s="38"/>
      <c r="D1" s="38"/>
      <c r="E1" s="38"/>
      <c r="F1" s="38"/>
      <c r="G1" s="38"/>
      <c r="H1" s="14"/>
    </row>
    <row r="2" spans="1:8" ht="18" x14ac:dyDescent="0.25">
      <c r="A2" s="37" t="s">
        <v>68</v>
      </c>
      <c r="B2" s="38"/>
      <c r="C2" s="38"/>
      <c r="D2" s="38"/>
      <c r="E2" s="38"/>
      <c r="F2" s="38"/>
      <c r="G2" s="38"/>
    </row>
    <row r="3" spans="1:8" ht="18" x14ac:dyDescent="0.25">
      <c r="A3" s="37" t="s">
        <v>75</v>
      </c>
      <c r="B3" s="38"/>
      <c r="C3" s="38"/>
      <c r="D3" s="38"/>
      <c r="E3" s="38"/>
      <c r="F3" s="38"/>
      <c r="G3" s="38"/>
    </row>
    <row r="4" spans="1:8" ht="18" x14ac:dyDescent="0.25">
      <c r="A4" s="37" t="s">
        <v>76</v>
      </c>
      <c r="B4" s="38"/>
      <c r="C4" s="38"/>
      <c r="D4" s="38"/>
      <c r="E4" s="38"/>
      <c r="F4" s="38"/>
      <c r="G4" s="38"/>
    </row>
    <row r="5" spans="1:8" x14ac:dyDescent="0.25">
      <c r="A5" s="13"/>
      <c r="B5" s="13"/>
      <c r="C5" s="13"/>
      <c r="D5" s="13"/>
      <c r="E5" s="13"/>
      <c r="F5" s="13"/>
      <c r="G5" s="13"/>
    </row>
    <row r="6" spans="1:8" x14ac:dyDescent="0.25">
      <c r="A6" s="12" t="s">
        <v>71</v>
      </c>
      <c r="B6" s="1" t="s">
        <v>65</v>
      </c>
      <c r="C6" s="1" t="s">
        <v>65</v>
      </c>
      <c r="D6" s="1" t="s">
        <v>65</v>
      </c>
      <c r="E6" s="1" t="s">
        <v>65</v>
      </c>
      <c r="F6" s="1" t="s">
        <v>65</v>
      </c>
      <c r="G6" s="1" t="s">
        <v>65</v>
      </c>
      <c r="H6" s="11" t="s">
        <v>66</v>
      </c>
    </row>
    <row r="7" spans="1:8" x14ac:dyDescent="0.25">
      <c r="F7" s="36" t="s">
        <v>1</v>
      </c>
      <c r="G7" s="36"/>
    </row>
    <row r="8" spans="1:8" x14ac:dyDescent="0.25">
      <c r="E8" s="2" t="s">
        <v>2</v>
      </c>
      <c r="F8" s="2" t="s">
        <v>3</v>
      </c>
      <c r="G8" s="2"/>
    </row>
    <row r="9" spans="1:8" x14ac:dyDescent="0.25">
      <c r="E9" s="2" t="s">
        <v>4</v>
      </c>
      <c r="F9" s="2" t="s">
        <v>16</v>
      </c>
      <c r="G9" s="2" t="s">
        <v>17</v>
      </c>
    </row>
    <row r="10" spans="1:8" x14ac:dyDescent="0.25">
      <c r="E10" s="8">
        <v>1</v>
      </c>
      <c r="F10" s="9">
        <v>0.5</v>
      </c>
      <c r="G10" s="9">
        <v>0.5</v>
      </c>
      <c r="H10" s="9"/>
    </row>
    <row r="11" spans="1:8" x14ac:dyDescent="0.25">
      <c r="A11" s="4" t="s">
        <v>5</v>
      </c>
      <c r="B11" s="2" t="s">
        <v>6</v>
      </c>
      <c r="C11" s="2" t="s">
        <v>7</v>
      </c>
      <c r="D11" s="2" t="s">
        <v>8</v>
      </c>
      <c r="E11" s="2" t="s">
        <v>9</v>
      </c>
      <c r="F11" s="2" t="s">
        <v>9</v>
      </c>
      <c r="G11" s="2" t="s">
        <v>9</v>
      </c>
    </row>
    <row r="12" spans="1:8" x14ac:dyDescent="0.25">
      <c r="A12" s="4" t="s">
        <v>10</v>
      </c>
      <c r="B12" s="4" t="s">
        <v>11</v>
      </c>
      <c r="C12" s="4" t="s">
        <v>12</v>
      </c>
      <c r="D12" s="4" t="s">
        <v>13</v>
      </c>
      <c r="E12" s="4" t="s">
        <v>14</v>
      </c>
      <c r="F12" s="4" t="s">
        <v>14</v>
      </c>
      <c r="G12" s="4" t="s">
        <v>14</v>
      </c>
    </row>
    <row r="13" spans="1:8" x14ac:dyDescent="0.25">
      <c r="A13" s="19" t="s">
        <v>73</v>
      </c>
      <c r="B13" s="44">
        <v>5</v>
      </c>
      <c r="C13" s="45" t="s">
        <v>74</v>
      </c>
      <c r="D13" s="44">
        <v>71.45</v>
      </c>
      <c r="E13" s="10">
        <f>D13*B13</f>
        <v>357.25</v>
      </c>
      <c r="F13" s="46">
        <v>178.63</v>
      </c>
      <c r="G13" s="5">
        <f>E13-F13</f>
        <v>178.62</v>
      </c>
      <c r="H13" s="7"/>
    </row>
    <row r="14" spans="1:8" x14ac:dyDescent="0.25">
      <c r="A14" s="2" t="s">
        <v>10</v>
      </c>
      <c r="B14" s="2" t="s">
        <v>11</v>
      </c>
      <c r="C14" s="2" t="s">
        <v>12</v>
      </c>
      <c r="D14" s="2" t="s">
        <v>13</v>
      </c>
      <c r="E14" s="2" t="s">
        <v>14</v>
      </c>
      <c r="F14" s="2" t="s">
        <v>14</v>
      </c>
      <c r="G14" s="2" t="s">
        <v>14</v>
      </c>
    </row>
    <row r="15" spans="1:8" x14ac:dyDescent="0.25">
      <c r="A15" s="4" t="s">
        <v>15</v>
      </c>
      <c r="B15" s="3"/>
      <c r="C15" s="3"/>
      <c r="D15" s="10"/>
      <c r="E15" s="10">
        <f>SUM(E13:E13)</f>
        <v>357.25</v>
      </c>
      <c r="F15" s="10">
        <f>SUM(F13:F13)</f>
        <v>178.63</v>
      </c>
      <c r="G15" s="10">
        <f>SUM(G13:G13)</f>
        <v>178.62</v>
      </c>
      <c r="H15" s="6"/>
    </row>
  </sheetData>
  <sheetProtection sheet="1" objects="1" scenarios="1"/>
  <mergeCells count="5">
    <mergeCell ref="F7:G7"/>
    <mergeCell ref="A3:G3"/>
    <mergeCell ref="A1:G1"/>
    <mergeCell ref="A2:G2"/>
    <mergeCell ref="A4:G4"/>
  </mergeCells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workbookViewId="0">
      <pane ySplit="9" topLeftCell="A10" activePane="bottomLeft" state="frozen"/>
      <selection pane="bottomLeft" activeCell="A10" sqref="A10"/>
    </sheetView>
  </sheetViews>
  <sheetFormatPr defaultRowHeight="15" x14ac:dyDescent="0.25"/>
  <cols>
    <col min="1" max="1" width="32.7109375" style="21" customWidth="1"/>
    <col min="2" max="2" width="10.7109375" style="23" customWidth="1"/>
    <col min="3" max="3" width="12.7109375" style="23" customWidth="1"/>
    <col min="4" max="4" width="20.7109375" style="21" customWidth="1"/>
    <col min="5" max="5" width="10.7109375" style="21" customWidth="1"/>
    <col min="6" max="6" width="8.7109375" style="21" customWidth="1"/>
    <col min="7" max="11" width="10.7109375" style="21" customWidth="1"/>
    <col min="12" max="16384" width="9.140625" style="21"/>
  </cols>
  <sheetData>
    <row r="1" spans="1:12" ht="18" x14ac:dyDescent="0.25">
      <c r="A1" s="41" t="s">
        <v>67</v>
      </c>
      <c r="B1" s="42"/>
      <c r="C1" s="42"/>
      <c r="D1" s="42"/>
      <c r="E1" s="42"/>
      <c r="F1" s="42"/>
      <c r="G1" s="42"/>
      <c r="H1" s="43"/>
      <c r="I1" s="43"/>
      <c r="J1" s="43"/>
      <c r="K1" s="43"/>
    </row>
    <row r="2" spans="1:12" ht="18" x14ac:dyDescent="0.25">
      <c r="A2" s="41" t="s">
        <v>68</v>
      </c>
      <c r="B2" s="42"/>
      <c r="C2" s="42"/>
      <c r="D2" s="42"/>
      <c r="E2" s="42"/>
      <c r="F2" s="42"/>
      <c r="G2" s="42"/>
      <c r="H2" s="43"/>
      <c r="I2" s="43"/>
      <c r="J2" s="43"/>
      <c r="K2" s="43"/>
    </row>
    <row r="3" spans="1:12" ht="18" x14ac:dyDescent="0.25">
      <c r="A3" s="41" t="s">
        <v>75</v>
      </c>
      <c r="B3" s="42"/>
      <c r="C3" s="42"/>
      <c r="D3" s="42"/>
      <c r="E3" s="42"/>
      <c r="F3" s="42"/>
      <c r="G3" s="42"/>
      <c r="H3" s="43"/>
      <c r="I3" s="43"/>
      <c r="J3" s="43"/>
      <c r="K3" s="43"/>
    </row>
    <row r="4" spans="1:12" ht="18" x14ac:dyDescent="0.25">
      <c r="A4" s="41" t="s">
        <v>76</v>
      </c>
      <c r="B4" s="42"/>
      <c r="C4" s="42"/>
      <c r="D4" s="42"/>
      <c r="E4" s="42"/>
      <c r="F4" s="42"/>
      <c r="G4" s="42"/>
      <c r="H4" s="43"/>
      <c r="I4" s="43"/>
      <c r="J4" s="43"/>
      <c r="K4" s="43"/>
    </row>
    <row r="5" spans="1:12" x14ac:dyDescent="0.25">
      <c r="A5" s="23" t="s">
        <v>70</v>
      </c>
      <c r="B5" s="29" t="s">
        <v>65</v>
      </c>
      <c r="C5" s="29" t="s">
        <v>65</v>
      </c>
      <c r="D5" s="29" t="s">
        <v>65</v>
      </c>
      <c r="E5" s="29" t="s">
        <v>65</v>
      </c>
      <c r="F5" s="29" t="s">
        <v>65</v>
      </c>
      <c r="G5" s="29" t="s">
        <v>65</v>
      </c>
      <c r="H5" s="29" t="s">
        <v>65</v>
      </c>
      <c r="I5" s="29" t="s">
        <v>65</v>
      </c>
      <c r="J5" s="29" t="s">
        <v>65</v>
      </c>
      <c r="K5" s="29" t="s">
        <v>65</v>
      </c>
      <c r="L5" s="22" t="s">
        <v>66</v>
      </c>
    </row>
    <row r="6" spans="1:12" x14ac:dyDescent="0.25">
      <c r="D6" s="39" t="s">
        <v>20</v>
      </c>
      <c r="E6" s="40"/>
      <c r="F6" s="40"/>
      <c r="G6" s="40"/>
      <c r="H6" s="30" t="s">
        <v>21</v>
      </c>
      <c r="J6" s="40" t="s">
        <v>1</v>
      </c>
      <c r="K6" s="40"/>
    </row>
    <row r="7" spans="1:12" x14ac:dyDescent="0.25">
      <c r="B7" s="40" t="s">
        <v>22</v>
      </c>
      <c r="C7" s="40"/>
      <c r="E7" s="30" t="s">
        <v>23</v>
      </c>
      <c r="F7" s="30" t="s">
        <v>7</v>
      </c>
      <c r="G7" s="30"/>
      <c r="H7" s="30" t="s">
        <v>24</v>
      </c>
      <c r="I7" s="30" t="s">
        <v>2</v>
      </c>
      <c r="J7" s="30" t="s">
        <v>3</v>
      </c>
      <c r="K7" s="30"/>
    </row>
    <row r="8" spans="1:12" x14ac:dyDescent="0.25">
      <c r="A8" s="21" t="s">
        <v>25</v>
      </c>
      <c r="B8" s="30" t="s">
        <v>26</v>
      </c>
      <c r="C8" s="30" t="s">
        <v>27</v>
      </c>
      <c r="D8" s="30" t="s">
        <v>28</v>
      </c>
      <c r="E8" s="30" t="s">
        <v>29</v>
      </c>
      <c r="F8" s="30" t="s">
        <v>30</v>
      </c>
      <c r="G8" s="30" t="s">
        <v>31</v>
      </c>
      <c r="H8" s="30" t="s">
        <v>29</v>
      </c>
      <c r="I8" s="30" t="s">
        <v>4</v>
      </c>
      <c r="J8" s="30" t="s">
        <v>16</v>
      </c>
      <c r="K8" s="30" t="s">
        <v>17</v>
      </c>
    </row>
    <row r="9" spans="1:12" x14ac:dyDescent="0.25">
      <c r="A9" s="30" t="s">
        <v>32</v>
      </c>
      <c r="B9" s="29" t="s">
        <v>11</v>
      </c>
      <c r="C9" s="30" t="s">
        <v>11</v>
      </c>
      <c r="D9" s="30" t="s">
        <v>33</v>
      </c>
      <c r="E9" s="30" t="s">
        <v>11</v>
      </c>
      <c r="F9" s="30" t="s">
        <v>34</v>
      </c>
      <c r="G9" s="30" t="s">
        <v>13</v>
      </c>
      <c r="H9" s="30" t="s">
        <v>14</v>
      </c>
      <c r="I9" s="30" t="s">
        <v>12</v>
      </c>
      <c r="J9" s="30" t="s">
        <v>12</v>
      </c>
      <c r="K9" s="30" t="s">
        <v>12</v>
      </c>
    </row>
    <row r="10" spans="1:12" x14ac:dyDescent="0.25">
      <c r="A10" s="21" t="s">
        <v>35</v>
      </c>
      <c r="J10" s="30"/>
      <c r="K10" s="30"/>
    </row>
    <row r="11" spans="1:12" x14ac:dyDescent="0.25">
      <c r="A11" s="19" t="s">
        <v>77</v>
      </c>
      <c r="B11" s="17"/>
      <c r="C11" s="17"/>
      <c r="D11" s="16"/>
      <c r="E11" s="15"/>
      <c r="F11" s="16"/>
      <c r="G11" s="17"/>
      <c r="H11" s="17"/>
      <c r="I11" s="17">
        <v>2.14</v>
      </c>
      <c r="J11" s="17">
        <v>0</v>
      </c>
      <c r="K11" s="34">
        <f>I11-J11</f>
        <v>2.14</v>
      </c>
    </row>
    <row r="12" spans="1:12" x14ac:dyDescent="0.25">
      <c r="A12" s="19" t="s">
        <v>78</v>
      </c>
      <c r="B12" s="17"/>
      <c r="C12" s="17"/>
      <c r="D12" s="16"/>
      <c r="E12" s="15"/>
      <c r="F12" s="16"/>
      <c r="G12" s="17"/>
      <c r="H12" s="17"/>
      <c r="I12" s="17">
        <v>0.28000000000000003</v>
      </c>
      <c r="J12" s="17">
        <v>0</v>
      </c>
      <c r="K12" s="34">
        <f t="shared" ref="K12:K21" si="0">I12-J12</f>
        <v>0.28000000000000003</v>
      </c>
    </row>
    <row r="13" spans="1:12" x14ac:dyDescent="0.25">
      <c r="A13" s="19" t="s">
        <v>79</v>
      </c>
      <c r="B13" s="17"/>
      <c r="C13" s="17"/>
      <c r="D13" s="16"/>
      <c r="E13" s="15"/>
      <c r="F13" s="16"/>
      <c r="G13" s="17"/>
      <c r="H13" s="17"/>
      <c r="I13" s="17">
        <v>3.17</v>
      </c>
      <c r="J13" s="17">
        <v>0</v>
      </c>
      <c r="K13" s="34">
        <f t="shared" si="0"/>
        <v>3.17</v>
      </c>
    </row>
    <row r="14" spans="1:12" x14ac:dyDescent="0.25">
      <c r="A14" s="19" t="s">
        <v>80</v>
      </c>
      <c r="B14" s="17"/>
      <c r="C14" s="17"/>
      <c r="D14" s="16"/>
      <c r="E14" s="15"/>
      <c r="F14" s="16"/>
      <c r="G14" s="17"/>
      <c r="H14" s="17"/>
      <c r="I14" s="17">
        <v>0.03</v>
      </c>
      <c r="J14" s="17">
        <v>0</v>
      </c>
      <c r="K14" s="34">
        <f t="shared" si="0"/>
        <v>0.03</v>
      </c>
    </row>
    <row r="15" spans="1:12" x14ac:dyDescent="0.25">
      <c r="A15" s="19" t="s">
        <v>81</v>
      </c>
      <c r="B15" s="17">
        <v>1.5</v>
      </c>
      <c r="C15" s="17">
        <v>0.98</v>
      </c>
      <c r="D15" s="16"/>
      <c r="E15" s="15"/>
      <c r="F15" s="16"/>
      <c r="G15" s="17"/>
      <c r="H15" s="17"/>
      <c r="I15" s="34">
        <f t="shared" ref="I15:I18" si="1">SUM(B15:C15)+H15</f>
        <v>2.48</v>
      </c>
      <c r="J15" s="17">
        <v>0</v>
      </c>
      <c r="K15" s="34">
        <f t="shared" si="0"/>
        <v>2.48</v>
      </c>
    </row>
    <row r="16" spans="1:12" x14ac:dyDescent="0.25">
      <c r="A16" s="19" t="s">
        <v>82</v>
      </c>
      <c r="B16" s="17">
        <v>1.5</v>
      </c>
      <c r="C16" s="17">
        <v>1</v>
      </c>
      <c r="D16" s="16"/>
      <c r="E16" s="15"/>
      <c r="F16" s="16"/>
      <c r="G16" s="17"/>
      <c r="H16" s="17"/>
      <c r="I16" s="34">
        <f t="shared" si="1"/>
        <v>2.5</v>
      </c>
      <c r="J16" s="17">
        <v>0</v>
      </c>
      <c r="K16" s="34">
        <f t="shared" ref="K16:K18" si="2">I16-J16</f>
        <v>2.5</v>
      </c>
    </row>
    <row r="17" spans="1:11" x14ac:dyDescent="0.25">
      <c r="A17" s="19" t="s">
        <v>83</v>
      </c>
      <c r="B17" s="17">
        <v>1.5</v>
      </c>
      <c r="C17" s="17">
        <v>1.03</v>
      </c>
      <c r="D17" s="16"/>
      <c r="E17" s="15"/>
      <c r="F17" s="16"/>
      <c r="G17" s="17"/>
      <c r="H17" s="17"/>
      <c r="I17" s="34">
        <f t="shared" si="1"/>
        <v>2.5300000000000002</v>
      </c>
      <c r="J17" s="17">
        <v>0</v>
      </c>
      <c r="K17" s="34">
        <f t="shared" si="2"/>
        <v>2.5300000000000002</v>
      </c>
    </row>
    <row r="18" spans="1:11" x14ac:dyDescent="0.25">
      <c r="A18" s="19" t="s">
        <v>84</v>
      </c>
      <c r="B18" s="17">
        <v>1.5</v>
      </c>
      <c r="C18" s="17">
        <v>0.65</v>
      </c>
      <c r="D18" s="16"/>
      <c r="E18" s="15"/>
      <c r="F18" s="16"/>
      <c r="G18" s="17"/>
      <c r="H18" s="17"/>
      <c r="I18" s="34">
        <f t="shared" si="1"/>
        <v>2.15</v>
      </c>
      <c r="J18" s="17">
        <v>0</v>
      </c>
      <c r="K18" s="34">
        <f t="shared" si="2"/>
        <v>2.15</v>
      </c>
    </row>
    <row r="19" spans="1:11" x14ac:dyDescent="0.25">
      <c r="A19" s="19" t="s">
        <v>85</v>
      </c>
      <c r="B19" s="17">
        <v>0.2</v>
      </c>
      <c r="C19" s="17">
        <v>0.23</v>
      </c>
      <c r="D19" s="16"/>
      <c r="E19" s="15"/>
      <c r="F19" s="16"/>
      <c r="G19" s="17"/>
      <c r="H19" s="17"/>
      <c r="I19" s="34">
        <f t="shared" ref="I19" si="3">SUM(B19:C19)+H19</f>
        <v>0.43000000000000005</v>
      </c>
      <c r="J19" s="17">
        <v>0</v>
      </c>
      <c r="K19" s="34">
        <f t="shared" ref="K19" si="4">I19-J19</f>
        <v>0.43000000000000005</v>
      </c>
    </row>
    <row r="20" spans="1:11" x14ac:dyDescent="0.25">
      <c r="A20" s="16" t="s">
        <v>86</v>
      </c>
      <c r="B20" s="17"/>
      <c r="C20" s="17"/>
      <c r="D20" s="16"/>
      <c r="E20" s="15"/>
      <c r="F20" s="16"/>
      <c r="G20" s="17"/>
      <c r="H20" s="17"/>
      <c r="I20" s="17">
        <v>8.08</v>
      </c>
      <c r="J20" s="17">
        <v>0</v>
      </c>
      <c r="K20" s="34">
        <f t="shared" si="0"/>
        <v>8.08</v>
      </c>
    </row>
    <row r="21" spans="1:11" x14ac:dyDescent="0.25">
      <c r="A21" s="16" t="s">
        <v>87</v>
      </c>
      <c r="B21" s="17"/>
      <c r="C21" s="17"/>
      <c r="D21" s="16"/>
      <c r="E21" s="15"/>
      <c r="F21" s="16"/>
      <c r="G21" s="17"/>
      <c r="H21" s="17"/>
      <c r="I21" s="17">
        <v>16.16</v>
      </c>
      <c r="J21" s="17">
        <v>0</v>
      </c>
      <c r="K21" s="34">
        <f t="shared" si="0"/>
        <v>16.16</v>
      </c>
    </row>
    <row r="22" spans="1:11" x14ac:dyDescent="0.25">
      <c r="A22" s="29" t="s">
        <v>44</v>
      </c>
      <c r="B22" s="29" t="s">
        <v>0</v>
      </c>
      <c r="C22" s="30" t="s">
        <v>37</v>
      </c>
      <c r="D22" s="30" t="s">
        <v>18</v>
      </c>
      <c r="E22" s="24" t="s">
        <v>0</v>
      </c>
      <c r="F22" s="30" t="s">
        <v>36</v>
      </c>
      <c r="G22" s="30" t="s">
        <v>37</v>
      </c>
      <c r="H22" s="30" t="s">
        <v>19</v>
      </c>
      <c r="I22" s="30" t="s">
        <v>37</v>
      </c>
      <c r="J22" s="30" t="s">
        <v>37</v>
      </c>
      <c r="K22" s="30" t="s">
        <v>37</v>
      </c>
    </row>
    <row r="23" spans="1:11" x14ac:dyDescent="0.25">
      <c r="A23" s="21" t="s">
        <v>38</v>
      </c>
      <c r="E23" s="25"/>
      <c r="I23" s="26">
        <f>SUM(I11:I21)</f>
        <v>39.950000000000003</v>
      </c>
      <c r="J23" s="26">
        <f t="shared" ref="J23:K23" si="5">SUM(J11:J21)</f>
        <v>0</v>
      </c>
      <c r="K23" s="26">
        <f t="shared" si="5"/>
        <v>39.950000000000003</v>
      </c>
    </row>
    <row r="24" spans="1:11" x14ac:dyDescent="0.25">
      <c r="E24" s="25"/>
    </row>
    <row r="25" spans="1:11" x14ac:dyDescent="0.25">
      <c r="A25" s="18" t="s">
        <v>88</v>
      </c>
      <c r="B25" s="25"/>
      <c r="C25" s="25"/>
      <c r="G25" s="25"/>
    </row>
    <row r="26" spans="1:11" x14ac:dyDescent="0.25">
      <c r="A26" s="19" t="s">
        <v>89</v>
      </c>
      <c r="B26" s="17">
        <v>0.59</v>
      </c>
      <c r="C26" s="17">
        <v>0.32</v>
      </c>
      <c r="D26" s="19" t="s">
        <v>90</v>
      </c>
      <c r="E26" s="20">
        <v>5.7000000000000002E-2</v>
      </c>
      <c r="F26" s="19" t="s">
        <v>74</v>
      </c>
      <c r="G26" s="17">
        <v>291</v>
      </c>
      <c r="H26" s="34">
        <f>ROUND(E26*G26,2)</f>
        <v>16.59</v>
      </c>
      <c r="I26" s="34">
        <f t="shared" ref="I26:I45" si="6">SUM(B26:C26)+H26</f>
        <v>17.5</v>
      </c>
      <c r="J26" s="17">
        <v>8.3000000000000007</v>
      </c>
      <c r="K26" s="34">
        <f>I26-J26</f>
        <v>9.1999999999999993</v>
      </c>
    </row>
    <row r="27" spans="1:11" x14ac:dyDescent="0.25">
      <c r="A27" s="19" t="s">
        <v>91</v>
      </c>
      <c r="B27" s="17">
        <v>0.61</v>
      </c>
      <c r="C27" s="17">
        <v>0.8</v>
      </c>
      <c r="D27" s="28"/>
      <c r="E27" s="28"/>
      <c r="F27" s="28"/>
      <c r="G27" s="17"/>
      <c r="H27" s="34"/>
      <c r="I27" s="34">
        <f t="shared" si="6"/>
        <v>1.4100000000000001</v>
      </c>
      <c r="J27" s="17">
        <v>0</v>
      </c>
      <c r="K27" s="34">
        <f t="shared" ref="K27:K35" si="7">I27-J27</f>
        <v>1.4100000000000001</v>
      </c>
    </row>
    <row r="28" spans="1:11" x14ac:dyDescent="0.25">
      <c r="A28" s="19" t="s">
        <v>92</v>
      </c>
      <c r="B28" s="17">
        <v>0.14000000000000001</v>
      </c>
      <c r="C28" s="17">
        <v>0.18</v>
      </c>
      <c r="D28" s="28"/>
      <c r="E28" s="28"/>
      <c r="F28" s="28"/>
      <c r="G28" s="17"/>
      <c r="H28" s="34"/>
      <c r="I28" s="34">
        <f t="shared" si="6"/>
        <v>0.32</v>
      </c>
      <c r="J28" s="17">
        <v>0</v>
      </c>
      <c r="K28" s="34">
        <f t="shared" si="7"/>
        <v>0.32</v>
      </c>
    </row>
    <row r="29" spans="1:11" x14ac:dyDescent="0.25">
      <c r="A29" s="19" t="s">
        <v>93</v>
      </c>
      <c r="B29" s="17">
        <v>1.01</v>
      </c>
      <c r="C29" s="17">
        <v>0.65</v>
      </c>
      <c r="D29" s="19" t="s">
        <v>94</v>
      </c>
      <c r="E29" s="20">
        <v>0.125</v>
      </c>
      <c r="F29" s="19" t="s">
        <v>95</v>
      </c>
      <c r="G29" s="17">
        <v>34.700000000000003</v>
      </c>
      <c r="H29" s="34">
        <f>ROUND(E29*G29,2)</f>
        <v>4.34</v>
      </c>
      <c r="I29" s="34">
        <f t="shared" si="6"/>
        <v>6</v>
      </c>
      <c r="J29" s="17">
        <v>2.17</v>
      </c>
      <c r="K29" s="34">
        <f t="shared" si="7"/>
        <v>3.83</v>
      </c>
    </row>
    <row r="30" spans="1:11" x14ac:dyDescent="0.25">
      <c r="A30" s="19" t="s">
        <v>96</v>
      </c>
      <c r="B30" s="17">
        <v>0.13</v>
      </c>
      <c r="C30" s="17">
        <v>0.12</v>
      </c>
      <c r="D30" s="28"/>
      <c r="E30" s="28"/>
      <c r="F30" s="28"/>
      <c r="G30" s="17"/>
      <c r="H30" s="34"/>
      <c r="I30" s="34">
        <f t="shared" si="6"/>
        <v>0.25</v>
      </c>
      <c r="J30" s="17">
        <v>0</v>
      </c>
      <c r="K30" s="34">
        <f t="shared" si="7"/>
        <v>0.25</v>
      </c>
    </row>
    <row r="31" spans="1:11" x14ac:dyDescent="0.25">
      <c r="A31" s="19" t="s">
        <v>97</v>
      </c>
      <c r="B31" s="17">
        <v>6.06</v>
      </c>
      <c r="C31" s="17">
        <v>0</v>
      </c>
      <c r="D31" s="19" t="s">
        <v>98</v>
      </c>
      <c r="E31" s="20">
        <v>1</v>
      </c>
      <c r="F31" s="19" t="s">
        <v>99</v>
      </c>
      <c r="G31" s="17">
        <v>0.5</v>
      </c>
      <c r="H31" s="34">
        <f>ROUND(E31*G31,2)+G32+G33+G34</f>
        <v>6.1099999999999994</v>
      </c>
      <c r="I31" s="34">
        <f t="shared" si="6"/>
        <v>12.169999999999998</v>
      </c>
      <c r="J31" s="17">
        <v>5.61</v>
      </c>
      <c r="K31" s="34">
        <f t="shared" si="7"/>
        <v>6.5599999999999978</v>
      </c>
    </row>
    <row r="32" spans="1:11" x14ac:dyDescent="0.25">
      <c r="A32" s="28"/>
      <c r="B32" s="17"/>
      <c r="C32" s="17"/>
      <c r="D32" s="19" t="s">
        <v>39</v>
      </c>
      <c r="E32" s="28"/>
      <c r="F32" s="28"/>
      <c r="G32" s="17">
        <v>4.3499999999999996</v>
      </c>
      <c r="H32" s="34"/>
      <c r="I32" s="34">
        <f t="shared" si="6"/>
        <v>0</v>
      </c>
      <c r="J32" s="17">
        <v>0</v>
      </c>
      <c r="K32" s="34">
        <f t="shared" si="7"/>
        <v>0</v>
      </c>
    </row>
    <row r="33" spans="1:11" x14ac:dyDescent="0.25">
      <c r="A33" s="28"/>
      <c r="B33" s="17"/>
      <c r="C33" s="17"/>
      <c r="D33" s="19" t="s">
        <v>72</v>
      </c>
      <c r="E33" s="28"/>
      <c r="F33" s="28"/>
      <c r="G33" s="17">
        <v>0.51</v>
      </c>
      <c r="H33" s="34"/>
      <c r="I33" s="34">
        <f t="shared" si="6"/>
        <v>0</v>
      </c>
      <c r="J33" s="17">
        <v>0</v>
      </c>
      <c r="K33" s="34">
        <f t="shared" si="7"/>
        <v>0</v>
      </c>
    </row>
    <row r="34" spans="1:11" x14ac:dyDescent="0.25">
      <c r="A34" s="28"/>
      <c r="B34" s="17"/>
      <c r="C34" s="17"/>
      <c r="D34" s="19" t="s">
        <v>40</v>
      </c>
      <c r="E34" s="28"/>
      <c r="F34" s="28"/>
      <c r="G34" s="17">
        <v>0.75</v>
      </c>
      <c r="H34" s="34"/>
      <c r="I34" s="34">
        <f t="shared" si="6"/>
        <v>0</v>
      </c>
      <c r="J34" s="17">
        <v>0</v>
      </c>
      <c r="K34" s="34">
        <f t="shared" si="7"/>
        <v>0</v>
      </c>
    </row>
    <row r="35" spans="1:11" x14ac:dyDescent="0.25">
      <c r="A35" s="19" t="s">
        <v>97</v>
      </c>
      <c r="B35" s="17">
        <v>2.76</v>
      </c>
      <c r="C35" s="17">
        <v>0</v>
      </c>
      <c r="D35" s="19" t="s">
        <v>39</v>
      </c>
      <c r="E35" s="28"/>
      <c r="F35" s="28"/>
      <c r="G35" s="17">
        <v>4.3499999999999996</v>
      </c>
      <c r="H35" s="34">
        <f>G35+G36+G37</f>
        <v>5.6099999999999994</v>
      </c>
      <c r="I35" s="34">
        <f t="shared" si="6"/>
        <v>8.3699999999999992</v>
      </c>
      <c r="J35" s="17">
        <v>5.61</v>
      </c>
      <c r="K35" s="34">
        <f t="shared" si="7"/>
        <v>2.7599999999999989</v>
      </c>
    </row>
    <row r="36" spans="1:11" x14ac:dyDescent="0.25">
      <c r="A36" s="28"/>
      <c r="B36" s="17"/>
      <c r="C36" s="17"/>
      <c r="D36" s="19" t="s">
        <v>72</v>
      </c>
      <c r="E36" s="28"/>
      <c r="F36" s="28"/>
      <c r="G36" s="17">
        <v>0.51</v>
      </c>
      <c r="H36" s="34"/>
      <c r="I36" s="34">
        <f t="shared" si="6"/>
        <v>0</v>
      </c>
      <c r="J36" s="17">
        <v>0</v>
      </c>
      <c r="K36" s="34">
        <f t="shared" ref="K36:K38" si="8">I36-J36</f>
        <v>0</v>
      </c>
    </row>
    <row r="37" spans="1:11" x14ac:dyDescent="0.25">
      <c r="A37" s="28"/>
      <c r="B37" s="17"/>
      <c r="C37" s="17"/>
      <c r="D37" s="19" t="s">
        <v>40</v>
      </c>
      <c r="E37" s="28"/>
      <c r="F37" s="28"/>
      <c r="G37" s="17">
        <v>0.75</v>
      </c>
      <c r="H37" s="34"/>
      <c r="I37" s="34">
        <f t="shared" si="6"/>
        <v>0</v>
      </c>
      <c r="J37" s="17">
        <v>0</v>
      </c>
      <c r="K37" s="34">
        <f t="shared" si="8"/>
        <v>0</v>
      </c>
    </row>
    <row r="38" spans="1:11" x14ac:dyDescent="0.25">
      <c r="A38" s="19" t="s">
        <v>100</v>
      </c>
      <c r="B38" s="17">
        <v>0.08</v>
      </c>
      <c r="C38" s="17">
        <v>0.02</v>
      </c>
      <c r="D38" s="19" t="s">
        <v>101</v>
      </c>
      <c r="E38" s="20">
        <v>5.0000000000000001E-3</v>
      </c>
      <c r="F38" s="19" t="s">
        <v>95</v>
      </c>
      <c r="G38" s="17">
        <v>35.380000000000003</v>
      </c>
      <c r="H38" s="34">
        <f>ROUND(E38*G38,2)</f>
        <v>0.18</v>
      </c>
      <c r="I38" s="34">
        <f t="shared" si="6"/>
        <v>0.28000000000000003</v>
      </c>
      <c r="J38" s="17">
        <v>0.18</v>
      </c>
      <c r="K38" s="34">
        <f t="shared" si="8"/>
        <v>0.10000000000000003</v>
      </c>
    </row>
    <row r="39" spans="1:11" x14ac:dyDescent="0.25">
      <c r="A39" s="29" t="s">
        <v>44</v>
      </c>
      <c r="B39" s="29" t="s">
        <v>0</v>
      </c>
      <c r="C39" s="30" t="s">
        <v>37</v>
      </c>
      <c r="D39" s="30" t="s">
        <v>18</v>
      </c>
      <c r="E39" s="24" t="s">
        <v>0</v>
      </c>
      <c r="F39" s="30" t="s">
        <v>36</v>
      </c>
      <c r="G39" s="30" t="s">
        <v>37</v>
      </c>
      <c r="H39" s="30" t="s">
        <v>19</v>
      </c>
      <c r="I39" s="30" t="s">
        <v>37</v>
      </c>
      <c r="J39" s="30" t="s">
        <v>37</v>
      </c>
      <c r="K39" s="30" t="s">
        <v>37</v>
      </c>
    </row>
    <row r="40" spans="1:11" x14ac:dyDescent="0.25">
      <c r="A40" s="18" t="s">
        <v>102</v>
      </c>
      <c r="B40" s="25"/>
      <c r="C40" s="25"/>
      <c r="G40" s="25"/>
      <c r="I40" s="26">
        <f>SUM(I26:I38)</f>
        <v>46.3</v>
      </c>
      <c r="J40" s="26">
        <f t="shared" ref="J40:K40" si="9">SUM(J26:J38)</f>
        <v>21.87</v>
      </c>
      <c r="K40" s="26">
        <f t="shared" si="9"/>
        <v>24.429999999999996</v>
      </c>
    </row>
    <row r="41" spans="1:11" x14ac:dyDescent="0.25">
      <c r="B41" s="25"/>
      <c r="C41" s="25"/>
      <c r="G41" s="25"/>
    </row>
    <row r="42" spans="1:11" x14ac:dyDescent="0.25">
      <c r="A42" s="18" t="s">
        <v>103</v>
      </c>
      <c r="B42" s="25"/>
      <c r="C42" s="25"/>
      <c r="G42" s="25"/>
    </row>
    <row r="43" spans="1:11" x14ac:dyDescent="0.25">
      <c r="A43" s="19" t="s">
        <v>104</v>
      </c>
      <c r="B43" s="17">
        <v>0.13</v>
      </c>
      <c r="C43" s="17">
        <v>0.12</v>
      </c>
      <c r="D43" s="28"/>
      <c r="E43" s="16"/>
      <c r="F43" s="16"/>
      <c r="G43" s="17"/>
      <c r="H43" s="34"/>
      <c r="I43" s="34">
        <f t="shared" si="6"/>
        <v>0.25</v>
      </c>
      <c r="J43" s="17">
        <v>0</v>
      </c>
      <c r="K43" s="34">
        <f t="shared" ref="K43" si="10">I43-J43</f>
        <v>0.25</v>
      </c>
    </row>
    <row r="44" spans="1:11" x14ac:dyDescent="0.25">
      <c r="A44" s="19" t="s">
        <v>105</v>
      </c>
      <c r="B44" s="17">
        <v>1.18</v>
      </c>
      <c r="C44" s="17">
        <v>2.17</v>
      </c>
      <c r="D44" s="28"/>
      <c r="E44" s="16"/>
      <c r="F44" s="16"/>
      <c r="G44" s="17"/>
      <c r="H44" s="34"/>
      <c r="I44" s="34">
        <f t="shared" si="6"/>
        <v>3.3499999999999996</v>
      </c>
      <c r="J44" s="17">
        <v>0</v>
      </c>
      <c r="K44" s="34">
        <f t="shared" ref="K44:K45" si="11">I44-J44</f>
        <v>3.3499999999999996</v>
      </c>
    </row>
    <row r="45" spans="1:11" x14ac:dyDescent="0.25">
      <c r="A45" s="19" t="s">
        <v>106</v>
      </c>
      <c r="B45" s="17">
        <v>2.36</v>
      </c>
      <c r="C45" s="17">
        <v>2.63</v>
      </c>
      <c r="D45" s="19" t="s">
        <v>107</v>
      </c>
      <c r="E45" s="20">
        <v>0.17</v>
      </c>
      <c r="F45" s="19" t="s">
        <v>108</v>
      </c>
      <c r="G45" s="17">
        <v>24</v>
      </c>
      <c r="H45" s="34">
        <f>ROUND(E45*G45,2)</f>
        <v>4.08</v>
      </c>
      <c r="I45" s="34">
        <f t="shared" si="6"/>
        <v>9.07</v>
      </c>
      <c r="J45" s="17">
        <v>0</v>
      </c>
      <c r="K45" s="34">
        <f t="shared" si="11"/>
        <v>9.07</v>
      </c>
    </row>
    <row r="46" spans="1:11" x14ac:dyDescent="0.25">
      <c r="A46" s="19" t="s">
        <v>109</v>
      </c>
      <c r="B46" s="17"/>
      <c r="C46" s="17"/>
      <c r="D46" s="28"/>
      <c r="E46" s="28"/>
      <c r="F46" s="28"/>
      <c r="G46" s="17">
        <v>15.6</v>
      </c>
      <c r="H46" s="34"/>
      <c r="I46" s="34">
        <f>G46</f>
        <v>15.6</v>
      </c>
      <c r="J46" s="17">
        <v>0</v>
      </c>
      <c r="K46" s="34">
        <f t="shared" ref="K46" si="12">I46-J46</f>
        <v>15.6</v>
      </c>
    </row>
    <row r="47" spans="1:11" x14ac:dyDescent="0.25">
      <c r="A47" s="29" t="s">
        <v>44</v>
      </c>
      <c r="B47" s="29" t="s">
        <v>0</v>
      </c>
      <c r="C47" s="30" t="s">
        <v>37</v>
      </c>
      <c r="D47" s="30" t="s">
        <v>18</v>
      </c>
      <c r="E47" s="24" t="s">
        <v>0</v>
      </c>
      <c r="F47" s="30" t="s">
        <v>36</v>
      </c>
      <c r="G47" s="30" t="s">
        <v>37</v>
      </c>
      <c r="H47" s="30" t="s">
        <v>19</v>
      </c>
      <c r="I47" s="30" t="s">
        <v>37</v>
      </c>
      <c r="J47" s="30" t="s">
        <v>37</v>
      </c>
      <c r="K47" s="30" t="s">
        <v>37</v>
      </c>
    </row>
    <row r="48" spans="1:11" x14ac:dyDescent="0.25">
      <c r="A48" s="18" t="s">
        <v>110</v>
      </c>
      <c r="B48" s="25"/>
      <c r="C48" s="25"/>
      <c r="G48" s="25"/>
      <c r="I48" s="26">
        <f>SUM(I43:I46)</f>
        <v>28.27</v>
      </c>
      <c r="J48" s="26">
        <f t="shared" ref="J48:K48" si="13">SUM(J43:J46)</f>
        <v>0</v>
      </c>
      <c r="K48" s="26">
        <f t="shared" si="13"/>
        <v>28.27</v>
      </c>
    </row>
    <row r="49" spans="1:11" x14ac:dyDescent="0.25">
      <c r="B49" s="25"/>
      <c r="C49" s="25"/>
      <c r="G49" s="25"/>
    </row>
    <row r="50" spans="1:11" x14ac:dyDescent="0.25">
      <c r="A50" s="18" t="s">
        <v>111</v>
      </c>
      <c r="B50" s="25"/>
      <c r="C50" s="25"/>
      <c r="G50" s="25"/>
    </row>
    <row r="51" spans="1:11" x14ac:dyDescent="0.25">
      <c r="A51" s="19" t="s">
        <v>96</v>
      </c>
      <c r="B51" s="17">
        <v>0.13</v>
      </c>
      <c r="C51" s="17">
        <v>0.12</v>
      </c>
      <c r="D51" s="28"/>
      <c r="E51" s="16"/>
      <c r="F51" s="16"/>
      <c r="G51" s="17"/>
      <c r="H51" s="34"/>
      <c r="I51" s="34">
        <f t="shared" ref="I51:I58" si="14">SUM(B51:C51)+H51</f>
        <v>0.25</v>
      </c>
      <c r="J51" s="17">
        <v>0</v>
      </c>
      <c r="K51" s="34">
        <f t="shared" ref="K51:K58" si="15">I51-J51</f>
        <v>0.25</v>
      </c>
    </row>
    <row r="52" spans="1:11" x14ac:dyDescent="0.25">
      <c r="A52" s="19" t="s">
        <v>97</v>
      </c>
      <c r="B52" s="17">
        <v>2.76</v>
      </c>
      <c r="C52" s="17">
        <v>0</v>
      </c>
      <c r="D52" s="19" t="s">
        <v>39</v>
      </c>
      <c r="E52" s="16"/>
      <c r="F52" s="16"/>
      <c r="G52" s="17">
        <v>4.3499999999999996</v>
      </c>
      <c r="H52" s="34">
        <f>G52+G53+G54</f>
        <v>5.6099999999999994</v>
      </c>
      <c r="I52" s="34">
        <f t="shared" si="14"/>
        <v>8.3699999999999992</v>
      </c>
      <c r="J52" s="17">
        <v>5.61</v>
      </c>
      <c r="K52" s="34">
        <f t="shared" si="15"/>
        <v>2.7599999999999989</v>
      </c>
    </row>
    <row r="53" spans="1:11" x14ac:dyDescent="0.25">
      <c r="A53" s="16"/>
      <c r="B53" s="17"/>
      <c r="C53" s="17"/>
      <c r="D53" s="19" t="s">
        <v>72</v>
      </c>
      <c r="E53" s="16"/>
      <c r="F53" s="28"/>
      <c r="G53" s="17">
        <v>0.51</v>
      </c>
      <c r="H53" s="34"/>
      <c r="I53" s="34">
        <f t="shared" si="14"/>
        <v>0</v>
      </c>
      <c r="J53" s="17">
        <v>0</v>
      </c>
      <c r="K53" s="34">
        <f t="shared" si="15"/>
        <v>0</v>
      </c>
    </row>
    <row r="54" spans="1:11" x14ac:dyDescent="0.25">
      <c r="A54" s="16"/>
      <c r="B54" s="17"/>
      <c r="C54" s="17"/>
      <c r="D54" s="19" t="s">
        <v>40</v>
      </c>
      <c r="E54" s="16"/>
      <c r="F54" s="28"/>
      <c r="G54" s="17">
        <v>0.75</v>
      </c>
      <c r="H54" s="34"/>
      <c r="I54" s="34">
        <f t="shared" si="14"/>
        <v>0</v>
      </c>
      <c r="J54" s="17">
        <v>0</v>
      </c>
      <c r="K54" s="34">
        <f t="shared" si="15"/>
        <v>0</v>
      </c>
    </row>
    <row r="55" spans="1:11" x14ac:dyDescent="0.25">
      <c r="A55" s="19" t="s">
        <v>97</v>
      </c>
      <c r="B55" s="17">
        <v>2.76</v>
      </c>
      <c r="C55" s="17">
        <v>0</v>
      </c>
      <c r="D55" s="19" t="s">
        <v>39</v>
      </c>
      <c r="E55" s="16"/>
      <c r="F55" s="16"/>
      <c r="G55" s="17">
        <v>4.3499999999999996</v>
      </c>
      <c r="H55" s="34">
        <f>G55+G56+G57</f>
        <v>5.6099999999999994</v>
      </c>
      <c r="I55" s="34">
        <f t="shared" si="14"/>
        <v>8.3699999999999992</v>
      </c>
      <c r="J55" s="17">
        <v>5.61</v>
      </c>
      <c r="K55" s="34">
        <f t="shared" si="15"/>
        <v>2.7599999999999989</v>
      </c>
    </row>
    <row r="56" spans="1:11" x14ac:dyDescent="0.25">
      <c r="A56" s="16"/>
      <c r="B56" s="17"/>
      <c r="C56" s="17"/>
      <c r="D56" s="19" t="s">
        <v>72</v>
      </c>
      <c r="E56" s="16"/>
      <c r="F56" s="28"/>
      <c r="G56" s="17">
        <v>0.51</v>
      </c>
      <c r="H56" s="34"/>
      <c r="I56" s="34">
        <f t="shared" si="14"/>
        <v>0</v>
      </c>
      <c r="J56" s="17">
        <v>0</v>
      </c>
      <c r="K56" s="34">
        <f t="shared" si="15"/>
        <v>0</v>
      </c>
    </row>
    <row r="57" spans="1:11" x14ac:dyDescent="0.25">
      <c r="A57" s="16"/>
      <c r="B57" s="17"/>
      <c r="C57" s="17"/>
      <c r="D57" s="19" t="s">
        <v>40</v>
      </c>
      <c r="E57" s="16"/>
      <c r="F57" s="28"/>
      <c r="G57" s="17">
        <v>0.75</v>
      </c>
      <c r="H57" s="34"/>
      <c r="I57" s="34">
        <f t="shared" si="14"/>
        <v>0</v>
      </c>
      <c r="J57" s="17">
        <v>0</v>
      </c>
      <c r="K57" s="34">
        <f t="shared" si="15"/>
        <v>0</v>
      </c>
    </row>
    <row r="58" spans="1:11" x14ac:dyDescent="0.25">
      <c r="A58" s="19" t="s">
        <v>100</v>
      </c>
      <c r="B58" s="17">
        <v>0.08</v>
      </c>
      <c r="C58" s="17">
        <v>0.02</v>
      </c>
      <c r="D58" s="19" t="s">
        <v>101</v>
      </c>
      <c r="E58" s="20">
        <v>5.0000000000000001E-3</v>
      </c>
      <c r="F58" s="19" t="s">
        <v>95</v>
      </c>
      <c r="G58" s="17">
        <v>27.38</v>
      </c>
      <c r="H58" s="34">
        <f>ROUND(E58*G58,2)</f>
        <v>0.14000000000000001</v>
      </c>
      <c r="I58" s="34">
        <f t="shared" si="14"/>
        <v>0.24000000000000002</v>
      </c>
      <c r="J58" s="17">
        <v>0.14000000000000001</v>
      </c>
      <c r="K58" s="34">
        <f t="shared" si="15"/>
        <v>0.1</v>
      </c>
    </row>
    <row r="59" spans="1:11" x14ac:dyDescent="0.25">
      <c r="A59" s="29" t="s">
        <v>44</v>
      </c>
      <c r="B59" s="29" t="s">
        <v>0</v>
      </c>
      <c r="C59" s="30" t="s">
        <v>37</v>
      </c>
      <c r="D59" s="30" t="s">
        <v>18</v>
      </c>
      <c r="E59" s="24" t="s">
        <v>0</v>
      </c>
      <c r="F59" s="30" t="s">
        <v>36</v>
      </c>
      <c r="G59" s="30" t="s">
        <v>37</v>
      </c>
      <c r="H59" s="30" t="s">
        <v>19</v>
      </c>
      <c r="I59" s="30" t="s">
        <v>37</v>
      </c>
      <c r="J59" s="30" t="s">
        <v>37</v>
      </c>
      <c r="K59" s="30" t="s">
        <v>37</v>
      </c>
    </row>
    <row r="60" spans="1:11" x14ac:dyDescent="0.25">
      <c r="A60" s="18" t="s">
        <v>112</v>
      </c>
      <c r="B60" s="25"/>
      <c r="C60" s="25"/>
      <c r="G60" s="25"/>
      <c r="I60" s="26">
        <f>SUM(I51:I58)</f>
        <v>17.229999999999997</v>
      </c>
      <c r="J60" s="26">
        <f t="shared" ref="J60:K60" si="16">SUM(J51:J58)</f>
        <v>11.360000000000001</v>
      </c>
      <c r="K60" s="26">
        <f t="shared" si="16"/>
        <v>5.8699999999999974</v>
      </c>
    </row>
    <row r="61" spans="1:11" x14ac:dyDescent="0.25">
      <c r="B61" s="25"/>
      <c r="C61" s="25"/>
      <c r="G61" s="25"/>
    </row>
    <row r="62" spans="1:11" x14ac:dyDescent="0.25">
      <c r="A62" s="18" t="s">
        <v>113</v>
      </c>
      <c r="B62" s="25"/>
      <c r="C62" s="25"/>
      <c r="G62" s="25"/>
    </row>
    <row r="63" spans="1:11" x14ac:dyDescent="0.25">
      <c r="A63" s="19" t="s">
        <v>104</v>
      </c>
      <c r="B63" s="17">
        <v>0.13</v>
      </c>
      <c r="C63" s="17">
        <v>0.12</v>
      </c>
      <c r="D63" s="28"/>
      <c r="E63" s="16"/>
      <c r="F63" s="16"/>
      <c r="G63" s="17"/>
      <c r="H63" s="34"/>
      <c r="I63" s="34">
        <f t="shared" ref="I63:I65" si="17">SUM(B63:C63)+H63</f>
        <v>0.25</v>
      </c>
      <c r="J63" s="17">
        <v>0</v>
      </c>
      <c r="K63" s="34">
        <f t="shared" ref="K63:K66" si="18">I63-J63</f>
        <v>0.25</v>
      </c>
    </row>
    <row r="64" spans="1:11" x14ac:dyDescent="0.25">
      <c r="A64" s="19" t="s">
        <v>105</v>
      </c>
      <c r="B64" s="17">
        <v>1.18</v>
      </c>
      <c r="C64" s="17">
        <v>2.17</v>
      </c>
      <c r="D64" s="19"/>
      <c r="E64" s="16"/>
      <c r="F64" s="16"/>
      <c r="G64" s="17"/>
      <c r="H64" s="34"/>
      <c r="I64" s="34">
        <f t="shared" si="17"/>
        <v>3.3499999999999996</v>
      </c>
      <c r="J64" s="17">
        <v>0</v>
      </c>
      <c r="K64" s="34">
        <f t="shared" si="18"/>
        <v>3.3499999999999996</v>
      </c>
    </row>
    <row r="65" spans="1:11" x14ac:dyDescent="0.25">
      <c r="A65" s="19" t="s">
        <v>106</v>
      </c>
      <c r="B65" s="17">
        <v>2.36</v>
      </c>
      <c r="C65" s="17">
        <v>2.63</v>
      </c>
      <c r="D65" s="19" t="s">
        <v>107</v>
      </c>
      <c r="E65" s="16">
        <v>0.17</v>
      </c>
      <c r="F65" s="28" t="s">
        <v>108</v>
      </c>
      <c r="G65" s="17">
        <v>24</v>
      </c>
      <c r="H65" s="34">
        <f>ROUND(E65*G65,2)</f>
        <v>4.08</v>
      </c>
      <c r="I65" s="34">
        <f t="shared" si="17"/>
        <v>9.07</v>
      </c>
      <c r="J65" s="17">
        <v>0</v>
      </c>
      <c r="K65" s="34">
        <f t="shared" si="18"/>
        <v>9.07</v>
      </c>
    </row>
    <row r="66" spans="1:11" x14ac:dyDescent="0.25">
      <c r="A66" s="19" t="s">
        <v>109</v>
      </c>
      <c r="B66" s="17"/>
      <c r="C66" s="17"/>
      <c r="D66" s="19"/>
      <c r="E66" s="16"/>
      <c r="F66" s="28"/>
      <c r="G66" s="17">
        <v>15.6</v>
      </c>
      <c r="H66" s="34"/>
      <c r="I66" s="34">
        <f>G66</f>
        <v>15.6</v>
      </c>
      <c r="J66" s="17">
        <v>0</v>
      </c>
      <c r="K66" s="34">
        <f t="shared" si="18"/>
        <v>15.6</v>
      </c>
    </row>
    <row r="67" spans="1:11" x14ac:dyDescent="0.25">
      <c r="A67" s="29" t="s">
        <v>44</v>
      </c>
      <c r="B67" s="29" t="s">
        <v>0</v>
      </c>
      <c r="C67" s="30" t="s">
        <v>37</v>
      </c>
      <c r="D67" s="30" t="s">
        <v>18</v>
      </c>
      <c r="E67" s="24" t="s">
        <v>0</v>
      </c>
      <c r="F67" s="30" t="s">
        <v>36</v>
      </c>
      <c r="G67" s="30" t="s">
        <v>37</v>
      </c>
      <c r="H67" s="30" t="s">
        <v>19</v>
      </c>
      <c r="I67" s="30" t="s">
        <v>37</v>
      </c>
      <c r="J67" s="30" t="s">
        <v>37</v>
      </c>
      <c r="K67" s="30" t="s">
        <v>37</v>
      </c>
    </row>
    <row r="68" spans="1:11" x14ac:dyDescent="0.25">
      <c r="A68" s="18" t="s">
        <v>114</v>
      </c>
      <c r="B68" s="25"/>
      <c r="C68" s="25"/>
      <c r="G68" s="25"/>
      <c r="I68" s="26">
        <f>SUM(I63:I66)</f>
        <v>28.27</v>
      </c>
      <c r="J68" s="26">
        <f t="shared" ref="J68:K68" si="19">SUM(J63:J66)</f>
        <v>0</v>
      </c>
      <c r="K68" s="26">
        <f t="shared" si="19"/>
        <v>28.27</v>
      </c>
    </row>
    <row r="69" spans="1:11" x14ac:dyDescent="0.25">
      <c r="B69" s="25"/>
      <c r="C69" s="25"/>
      <c r="G69" s="25"/>
    </row>
    <row r="70" spans="1:11" x14ac:dyDescent="0.25">
      <c r="A70" s="18" t="s">
        <v>115</v>
      </c>
      <c r="B70" s="25"/>
      <c r="C70" s="25"/>
      <c r="G70" s="25"/>
    </row>
    <row r="71" spans="1:11" x14ac:dyDescent="0.25">
      <c r="A71" s="19" t="s">
        <v>96</v>
      </c>
      <c r="B71" s="17">
        <v>0.13</v>
      </c>
      <c r="C71" s="17">
        <v>0.12</v>
      </c>
      <c r="D71" s="28"/>
      <c r="E71" s="16"/>
      <c r="F71" s="16"/>
      <c r="G71" s="17"/>
      <c r="H71" s="34"/>
      <c r="I71" s="34">
        <f t="shared" ref="I71:I77" si="20">SUM(B71:C71)+H71</f>
        <v>0.25</v>
      </c>
      <c r="J71" s="17">
        <v>0</v>
      </c>
      <c r="K71" s="34">
        <f t="shared" ref="K71:K77" si="21">I71-J71</f>
        <v>0.25</v>
      </c>
    </row>
    <row r="72" spans="1:11" x14ac:dyDescent="0.25">
      <c r="A72" s="19" t="s">
        <v>97</v>
      </c>
      <c r="B72" s="17">
        <v>2.76</v>
      </c>
      <c r="C72" s="17">
        <v>0</v>
      </c>
      <c r="D72" s="28" t="s">
        <v>39</v>
      </c>
      <c r="E72" s="16"/>
      <c r="F72" s="16"/>
      <c r="G72" s="17">
        <v>4.3499999999999996</v>
      </c>
      <c r="H72" s="34">
        <f>G72+G73+G74</f>
        <v>5.6099999999999994</v>
      </c>
      <c r="I72" s="34">
        <f t="shared" si="20"/>
        <v>8.3699999999999992</v>
      </c>
      <c r="J72" s="17">
        <v>5.61</v>
      </c>
      <c r="K72" s="34">
        <f t="shared" si="21"/>
        <v>2.7599999999999989</v>
      </c>
    </row>
    <row r="73" spans="1:11" x14ac:dyDescent="0.25">
      <c r="A73" s="19"/>
      <c r="B73" s="17"/>
      <c r="C73" s="17"/>
      <c r="D73" s="28" t="s">
        <v>72</v>
      </c>
      <c r="E73" s="16"/>
      <c r="F73" s="16"/>
      <c r="G73" s="17">
        <v>0.51</v>
      </c>
      <c r="H73" s="34"/>
      <c r="I73" s="34">
        <f t="shared" si="20"/>
        <v>0</v>
      </c>
      <c r="J73" s="17">
        <v>0</v>
      </c>
      <c r="K73" s="34">
        <f t="shared" si="21"/>
        <v>0</v>
      </c>
    </row>
    <row r="74" spans="1:11" x14ac:dyDescent="0.25">
      <c r="A74" s="19"/>
      <c r="B74" s="17"/>
      <c r="C74" s="17"/>
      <c r="D74" s="28" t="s">
        <v>40</v>
      </c>
      <c r="E74" s="16"/>
      <c r="F74" s="16"/>
      <c r="G74" s="17">
        <v>0.75</v>
      </c>
      <c r="H74" s="34"/>
      <c r="I74" s="34">
        <f t="shared" si="20"/>
        <v>0</v>
      </c>
      <c r="J74" s="17">
        <v>0</v>
      </c>
      <c r="K74" s="34">
        <f t="shared" si="21"/>
        <v>0</v>
      </c>
    </row>
    <row r="75" spans="1:11" x14ac:dyDescent="0.25">
      <c r="A75" s="19" t="s">
        <v>97</v>
      </c>
      <c r="B75" s="17">
        <v>2.76</v>
      </c>
      <c r="C75" s="17">
        <v>0</v>
      </c>
      <c r="D75" s="28" t="s">
        <v>39</v>
      </c>
      <c r="E75" s="16"/>
      <c r="F75" s="16"/>
      <c r="G75" s="17">
        <v>4.3499999999999996</v>
      </c>
      <c r="H75" s="34">
        <f>G75+G76+G77</f>
        <v>5.6099999999999994</v>
      </c>
      <c r="I75" s="34">
        <f t="shared" si="20"/>
        <v>8.3699999999999992</v>
      </c>
      <c r="J75" s="17">
        <v>5.61</v>
      </c>
      <c r="K75" s="34">
        <f t="shared" si="21"/>
        <v>2.7599999999999989</v>
      </c>
    </row>
    <row r="76" spans="1:11" x14ac:dyDescent="0.25">
      <c r="A76" s="19"/>
      <c r="B76" s="17"/>
      <c r="C76" s="17"/>
      <c r="D76" s="28" t="s">
        <v>72</v>
      </c>
      <c r="E76" s="16"/>
      <c r="F76" s="16"/>
      <c r="G76" s="17">
        <v>0.51</v>
      </c>
      <c r="H76" s="34"/>
      <c r="I76" s="34">
        <f t="shared" si="20"/>
        <v>0</v>
      </c>
      <c r="J76" s="17">
        <v>0</v>
      </c>
      <c r="K76" s="34">
        <f t="shared" si="21"/>
        <v>0</v>
      </c>
    </row>
    <row r="77" spans="1:11" x14ac:dyDescent="0.25">
      <c r="A77" s="19"/>
      <c r="B77" s="17"/>
      <c r="C77" s="17"/>
      <c r="D77" s="28" t="s">
        <v>40</v>
      </c>
      <c r="E77" s="16"/>
      <c r="F77" s="16"/>
      <c r="G77" s="17">
        <v>0.75</v>
      </c>
      <c r="H77" s="34"/>
      <c r="I77" s="34">
        <f t="shared" si="20"/>
        <v>0</v>
      </c>
      <c r="J77" s="17">
        <v>0</v>
      </c>
      <c r="K77" s="34">
        <f t="shared" si="21"/>
        <v>0</v>
      </c>
    </row>
    <row r="78" spans="1:11" x14ac:dyDescent="0.25">
      <c r="A78" s="29" t="s">
        <v>44</v>
      </c>
      <c r="B78" s="29" t="s">
        <v>0</v>
      </c>
      <c r="C78" s="30" t="s">
        <v>37</v>
      </c>
      <c r="D78" s="30" t="s">
        <v>18</v>
      </c>
      <c r="E78" s="24" t="s">
        <v>0</v>
      </c>
      <c r="F78" s="30" t="s">
        <v>36</v>
      </c>
      <c r="G78" s="30" t="s">
        <v>37</v>
      </c>
      <c r="H78" s="30" t="s">
        <v>19</v>
      </c>
      <c r="I78" s="30" t="s">
        <v>37</v>
      </c>
      <c r="J78" s="30" t="s">
        <v>37</v>
      </c>
      <c r="K78" s="30" t="s">
        <v>37</v>
      </c>
    </row>
    <row r="79" spans="1:11" x14ac:dyDescent="0.25">
      <c r="A79" s="18" t="s">
        <v>116</v>
      </c>
      <c r="B79" s="25"/>
      <c r="C79" s="25"/>
      <c r="G79" s="25"/>
      <c r="I79" s="26">
        <f>SUM(I71:I77)</f>
        <v>16.989999999999998</v>
      </c>
      <c r="J79" s="26">
        <f t="shared" ref="J79:K79" si="22">SUM(J71:J77)</f>
        <v>11.22</v>
      </c>
      <c r="K79" s="26">
        <f t="shared" si="22"/>
        <v>5.7699999999999978</v>
      </c>
    </row>
    <row r="80" spans="1:11" x14ac:dyDescent="0.25">
      <c r="B80" s="25"/>
      <c r="C80" s="25"/>
      <c r="G80" s="25"/>
    </row>
    <row r="81" spans="1:12" x14ac:dyDescent="0.25">
      <c r="A81" s="18" t="s">
        <v>117</v>
      </c>
      <c r="B81" s="25"/>
      <c r="C81" s="25"/>
      <c r="G81" s="25"/>
    </row>
    <row r="82" spans="1:12" x14ac:dyDescent="0.25">
      <c r="A82" s="19" t="s">
        <v>104</v>
      </c>
      <c r="B82" s="17">
        <v>0.13</v>
      </c>
      <c r="C82" s="17">
        <v>0.12</v>
      </c>
      <c r="D82" s="28"/>
      <c r="E82" s="16"/>
      <c r="F82" s="16"/>
      <c r="G82" s="17"/>
      <c r="H82" s="34"/>
      <c r="I82" s="34">
        <f t="shared" ref="I82:I85" si="23">SUM(B82:C82)+H82</f>
        <v>0.25</v>
      </c>
      <c r="J82" s="17">
        <v>0</v>
      </c>
      <c r="K82" s="34">
        <f t="shared" ref="K82:K86" si="24">I82-J82</f>
        <v>0.25</v>
      </c>
    </row>
    <row r="83" spans="1:12" x14ac:dyDescent="0.25">
      <c r="A83" s="19" t="s">
        <v>105</v>
      </c>
      <c r="B83" s="17">
        <v>0.88</v>
      </c>
      <c r="C83" s="17">
        <v>1.63</v>
      </c>
      <c r="D83" s="28"/>
      <c r="E83" s="16"/>
      <c r="F83" s="16"/>
      <c r="G83" s="17"/>
      <c r="H83" s="34"/>
      <c r="I83" s="34">
        <f t="shared" si="23"/>
        <v>2.5099999999999998</v>
      </c>
      <c r="J83" s="17">
        <v>0</v>
      </c>
      <c r="K83" s="34">
        <f t="shared" si="24"/>
        <v>2.5099999999999998</v>
      </c>
    </row>
    <row r="84" spans="1:12" x14ac:dyDescent="0.25">
      <c r="A84" s="19" t="s">
        <v>118</v>
      </c>
      <c r="B84" s="17">
        <v>1.34</v>
      </c>
      <c r="C84" s="17">
        <v>0.53</v>
      </c>
      <c r="D84" s="28"/>
      <c r="E84" s="16"/>
      <c r="F84" s="16"/>
      <c r="G84" s="17"/>
      <c r="H84" s="34"/>
      <c r="I84" s="34">
        <f t="shared" si="23"/>
        <v>1.87</v>
      </c>
      <c r="J84" s="17">
        <v>0</v>
      </c>
      <c r="K84" s="34">
        <f t="shared" si="24"/>
        <v>1.87</v>
      </c>
    </row>
    <row r="85" spans="1:12" x14ac:dyDescent="0.25">
      <c r="A85" s="19" t="s">
        <v>106</v>
      </c>
      <c r="B85" s="17">
        <v>1.18</v>
      </c>
      <c r="C85" s="17">
        <v>1.31</v>
      </c>
      <c r="D85" s="28" t="s">
        <v>107</v>
      </c>
      <c r="E85" s="16">
        <v>0.08</v>
      </c>
      <c r="F85" s="16" t="s">
        <v>108</v>
      </c>
      <c r="G85" s="17">
        <v>24</v>
      </c>
      <c r="H85" s="34">
        <f>ROUND(E85*G85,2)</f>
        <v>1.92</v>
      </c>
      <c r="I85" s="34">
        <f t="shared" si="23"/>
        <v>4.41</v>
      </c>
      <c r="J85" s="17">
        <v>0</v>
      </c>
      <c r="K85" s="34">
        <f t="shared" si="24"/>
        <v>4.41</v>
      </c>
    </row>
    <row r="86" spans="1:12" x14ac:dyDescent="0.25">
      <c r="A86" s="19" t="s">
        <v>109</v>
      </c>
      <c r="B86" s="17"/>
      <c r="C86" s="17"/>
      <c r="D86" s="28"/>
      <c r="E86" s="16"/>
      <c r="F86" s="16"/>
      <c r="G86" s="17">
        <v>7.8</v>
      </c>
      <c r="H86" s="34"/>
      <c r="I86" s="34">
        <f>G86</f>
        <v>7.8</v>
      </c>
      <c r="J86" s="17">
        <v>0</v>
      </c>
      <c r="K86" s="34">
        <f t="shared" si="24"/>
        <v>7.8</v>
      </c>
    </row>
    <row r="87" spans="1:12" x14ac:dyDescent="0.25">
      <c r="A87" s="29" t="s">
        <v>44</v>
      </c>
      <c r="B87" s="29" t="s">
        <v>0</v>
      </c>
      <c r="C87" s="30" t="s">
        <v>37</v>
      </c>
      <c r="D87" s="30" t="s">
        <v>18</v>
      </c>
      <c r="E87" s="24" t="s">
        <v>0</v>
      </c>
      <c r="F87" s="30" t="s">
        <v>36</v>
      </c>
      <c r="G87" s="30" t="s">
        <v>37</v>
      </c>
      <c r="H87" s="30" t="s">
        <v>19</v>
      </c>
      <c r="I87" s="30" t="s">
        <v>37</v>
      </c>
      <c r="J87" s="30" t="s">
        <v>37</v>
      </c>
      <c r="K87" s="30" t="s">
        <v>37</v>
      </c>
    </row>
    <row r="88" spans="1:12" x14ac:dyDescent="0.25">
      <c r="A88" s="18" t="s">
        <v>119</v>
      </c>
      <c r="B88" s="25"/>
      <c r="C88" s="25"/>
      <c r="G88" s="25"/>
      <c r="I88" s="26">
        <f>SUM(I82:I86)</f>
        <v>16.84</v>
      </c>
      <c r="J88" s="26">
        <f t="shared" ref="J88:K88" si="25">SUM(J82:J86)</f>
        <v>0</v>
      </c>
      <c r="K88" s="26">
        <f t="shared" si="25"/>
        <v>16.84</v>
      </c>
    </row>
    <row r="90" spans="1:12" x14ac:dyDescent="0.25">
      <c r="A90" s="21" t="s">
        <v>41</v>
      </c>
      <c r="H90" s="17">
        <v>2.72</v>
      </c>
      <c r="I90" s="34">
        <f t="shared" ref="I90" si="26">SUM(B90:C90)+H90</f>
        <v>2.72</v>
      </c>
      <c r="J90" s="17">
        <v>0</v>
      </c>
      <c r="K90" s="34">
        <f t="shared" ref="K90" si="27">I90-J90</f>
        <v>2.72</v>
      </c>
      <c r="L90" s="26"/>
    </row>
    <row r="91" spans="1:12" x14ac:dyDescent="0.25">
      <c r="A91" s="30" t="s">
        <v>32</v>
      </c>
      <c r="B91" s="29" t="s">
        <v>11</v>
      </c>
      <c r="C91" s="30" t="s">
        <v>11</v>
      </c>
      <c r="D91" s="30" t="s">
        <v>33</v>
      </c>
      <c r="E91" s="30" t="s">
        <v>11</v>
      </c>
      <c r="F91" s="30" t="s">
        <v>34</v>
      </c>
      <c r="G91" s="30" t="s">
        <v>13</v>
      </c>
      <c r="H91" s="30" t="s">
        <v>14</v>
      </c>
      <c r="I91" s="30" t="s">
        <v>12</v>
      </c>
      <c r="J91" s="30" t="s">
        <v>12</v>
      </c>
      <c r="K91" s="30" t="s">
        <v>12</v>
      </c>
      <c r="L91" s="22" t="s">
        <v>66</v>
      </c>
    </row>
    <row r="92" spans="1:12" x14ac:dyDescent="0.25">
      <c r="A92" s="21" t="s">
        <v>42</v>
      </c>
      <c r="I92" s="26">
        <f>I90+I88+I79+I68+I60+I48+I40+I23</f>
        <v>196.57</v>
      </c>
      <c r="J92" s="26">
        <f t="shared" ref="J92:K92" si="28">J90+J88+J79+J68+J60+J48+J40+J23</f>
        <v>44.45</v>
      </c>
      <c r="K92" s="26">
        <f t="shared" si="28"/>
        <v>152.12</v>
      </c>
      <c r="L92" s="26"/>
    </row>
    <row r="93" spans="1:12" x14ac:dyDescent="0.25">
      <c r="A93" s="47" t="s">
        <v>65</v>
      </c>
      <c r="B93" s="29" t="s">
        <v>65</v>
      </c>
      <c r="C93" s="29" t="s">
        <v>65</v>
      </c>
      <c r="D93" s="29" t="s">
        <v>65</v>
      </c>
      <c r="E93" s="29" t="s">
        <v>65</v>
      </c>
      <c r="F93" s="29" t="s">
        <v>65</v>
      </c>
      <c r="G93" s="29" t="s">
        <v>65</v>
      </c>
      <c r="H93" s="29" t="s">
        <v>65</v>
      </c>
      <c r="I93" s="29" t="s">
        <v>65</v>
      </c>
      <c r="J93" s="29" t="s">
        <v>65</v>
      </c>
      <c r="K93" s="29" t="s">
        <v>65</v>
      </c>
    </row>
    <row r="94" spans="1:12" x14ac:dyDescent="0.25">
      <c r="A94" s="23" t="s">
        <v>43</v>
      </c>
      <c r="B94" s="48" t="s">
        <v>64</v>
      </c>
      <c r="I94" s="26">
        <f>RETURNS!E15-VARIABLECosts!I92</f>
        <v>160.68</v>
      </c>
      <c r="J94" s="26">
        <f>RETURNS!F15-VARIABLECosts!J92</f>
        <v>134.18</v>
      </c>
      <c r="K94" s="26">
        <f>RETURNS!G15-VARIABLECosts!K92</f>
        <v>26.5</v>
      </c>
    </row>
    <row r="96" spans="1:12" x14ac:dyDescent="0.25">
      <c r="J96" s="26"/>
    </row>
  </sheetData>
  <sheetProtection sheet="1" objects="1" scenarios="1"/>
  <mergeCells count="7">
    <mergeCell ref="D6:G6"/>
    <mergeCell ref="B7:C7"/>
    <mergeCell ref="J6:K6"/>
    <mergeCell ref="A1:K1"/>
    <mergeCell ref="A2:K2"/>
    <mergeCell ref="A3:K3"/>
    <mergeCell ref="A4:K4"/>
  </mergeCells>
  <pageMargins left="0.7" right="0.7" top="0.75" bottom="0.75" header="0.3" footer="0.3"/>
  <pageSetup scale="5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pane ySplit="9" topLeftCell="A10" activePane="bottomLeft" state="frozen"/>
      <selection pane="bottomLeft" activeCell="A10" sqref="A10"/>
    </sheetView>
  </sheetViews>
  <sheetFormatPr defaultRowHeight="15" x14ac:dyDescent="0.25"/>
  <cols>
    <col min="1" max="1" width="31.42578125" style="32" customWidth="1"/>
    <col min="2" max="2" width="8.7109375" style="33" customWidth="1"/>
    <col min="3" max="5" width="10.7109375" style="32" customWidth="1"/>
    <col min="6" max="16384" width="9.140625" style="32"/>
  </cols>
  <sheetData>
    <row r="1" spans="1:8" s="21" customFormat="1" ht="18" x14ac:dyDescent="0.25">
      <c r="A1" s="41" t="s">
        <v>67</v>
      </c>
      <c r="B1" s="43"/>
      <c r="C1" s="43"/>
      <c r="D1" s="43"/>
      <c r="E1" s="43"/>
      <c r="F1" s="27"/>
      <c r="G1" s="27"/>
      <c r="H1" s="31"/>
    </row>
    <row r="2" spans="1:8" s="21" customFormat="1" ht="18" x14ac:dyDescent="0.25">
      <c r="A2" s="41" t="s">
        <v>68</v>
      </c>
      <c r="B2" s="43"/>
      <c r="C2" s="43"/>
      <c r="D2" s="43"/>
      <c r="E2" s="43"/>
      <c r="F2" s="41"/>
      <c r="G2" s="43"/>
    </row>
    <row r="3" spans="1:8" s="21" customFormat="1" ht="18" x14ac:dyDescent="0.25">
      <c r="A3" s="41" t="s">
        <v>75</v>
      </c>
      <c r="B3" s="43"/>
      <c r="C3" s="43"/>
      <c r="D3" s="43"/>
      <c r="E3" s="43"/>
      <c r="F3" s="41"/>
      <c r="G3" s="43"/>
    </row>
    <row r="4" spans="1:8" s="21" customFormat="1" ht="18" x14ac:dyDescent="0.25">
      <c r="A4" s="41" t="s">
        <v>76</v>
      </c>
      <c r="B4" s="43"/>
      <c r="C4" s="43"/>
      <c r="D4" s="43"/>
      <c r="E4" s="43"/>
      <c r="F4" s="41"/>
      <c r="G4" s="43"/>
    </row>
    <row r="5" spans="1:8" x14ac:dyDescent="0.25">
      <c r="A5" s="23" t="s">
        <v>69</v>
      </c>
      <c r="B5" s="29" t="s">
        <v>65</v>
      </c>
      <c r="C5" s="29" t="s">
        <v>65</v>
      </c>
      <c r="D5" s="29" t="s">
        <v>65</v>
      </c>
      <c r="E5" s="29" t="s">
        <v>65</v>
      </c>
      <c r="F5" s="22" t="s">
        <v>66</v>
      </c>
    </row>
    <row r="6" spans="1:8" x14ac:dyDescent="0.25">
      <c r="A6" s="21"/>
      <c r="B6" s="30"/>
      <c r="C6" s="21"/>
      <c r="D6" s="40" t="s">
        <v>1</v>
      </c>
      <c r="E6" s="40"/>
    </row>
    <row r="7" spans="1:8" x14ac:dyDescent="0.25">
      <c r="A7" s="21"/>
      <c r="B7" s="30"/>
      <c r="C7" s="30" t="s">
        <v>2</v>
      </c>
      <c r="D7" s="30" t="s">
        <v>3</v>
      </c>
      <c r="E7" s="30"/>
    </row>
    <row r="8" spans="1:8" x14ac:dyDescent="0.25">
      <c r="A8" s="21" t="s">
        <v>45</v>
      </c>
      <c r="B8" s="30" t="s">
        <v>7</v>
      </c>
      <c r="C8" s="30" t="s">
        <v>4</v>
      </c>
      <c r="D8" s="30" t="s">
        <v>16</v>
      </c>
      <c r="E8" s="30" t="s">
        <v>17</v>
      </c>
    </row>
    <row r="9" spans="1:8" x14ac:dyDescent="0.25">
      <c r="A9" s="21" t="s">
        <v>46</v>
      </c>
      <c r="B9" s="29" t="s">
        <v>58</v>
      </c>
      <c r="C9" s="30" t="s">
        <v>11</v>
      </c>
      <c r="D9" s="30" t="s">
        <v>12</v>
      </c>
      <c r="E9" s="30" t="s">
        <v>12</v>
      </c>
    </row>
    <row r="10" spans="1:8" x14ac:dyDescent="0.25">
      <c r="A10" s="21" t="s">
        <v>47</v>
      </c>
      <c r="B10" s="30"/>
      <c r="C10" s="21"/>
      <c r="D10" s="21"/>
      <c r="E10" s="21"/>
    </row>
    <row r="11" spans="1:8" x14ac:dyDescent="0.25">
      <c r="A11" s="21" t="s">
        <v>59</v>
      </c>
      <c r="B11" s="30" t="s">
        <v>48</v>
      </c>
      <c r="C11" s="17">
        <v>2.1957</v>
      </c>
      <c r="D11" s="17">
        <v>0</v>
      </c>
      <c r="E11" s="49">
        <f t="shared" ref="E11:E30" si="0">C11-D11</f>
        <v>2.1957</v>
      </c>
    </row>
    <row r="12" spans="1:8" x14ac:dyDescent="0.25">
      <c r="A12" s="21" t="s">
        <v>60</v>
      </c>
      <c r="B12" s="30" t="s">
        <v>48</v>
      </c>
      <c r="C12" s="17">
        <v>4.7392000000000003</v>
      </c>
      <c r="D12" s="17">
        <v>0</v>
      </c>
      <c r="E12" s="49">
        <f t="shared" si="0"/>
        <v>4.7392000000000003</v>
      </c>
    </row>
    <row r="13" spans="1:8" x14ac:dyDescent="0.25">
      <c r="A13" s="21" t="s">
        <v>61</v>
      </c>
      <c r="B13" s="30" t="s">
        <v>48</v>
      </c>
      <c r="C13" s="17">
        <v>30.54</v>
      </c>
      <c r="D13" s="17">
        <v>0</v>
      </c>
      <c r="E13" s="49">
        <f t="shared" si="0"/>
        <v>30.54</v>
      </c>
    </row>
    <row r="14" spans="1:8" x14ac:dyDescent="0.25">
      <c r="A14" s="21" t="s">
        <v>62</v>
      </c>
      <c r="B14" s="30" t="s">
        <v>48</v>
      </c>
      <c r="C14" s="17">
        <v>23.565100000000001</v>
      </c>
      <c r="D14" s="17">
        <v>0</v>
      </c>
      <c r="E14" s="49">
        <f t="shared" si="0"/>
        <v>23.565100000000001</v>
      </c>
    </row>
    <row r="15" spans="1:8" x14ac:dyDescent="0.25">
      <c r="A15" s="21" t="s">
        <v>49</v>
      </c>
      <c r="B15" s="30"/>
      <c r="C15" s="30"/>
      <c r="D15" s="30"/>
      <c r="E15" s="30"/>
    </row>
    <row r="16" spans="1:8" x14ac:dyDescent="0.25">
      <c r="A16" s="50" t="s">
        <v>59</v>
      </c>
      <c r="B16" s="30" t="s">
        <v>48</v>
      </c>
      <c r="C16" s="17">
        <v>0.7833</v>
      </c>
      <c r="D16" s="17">
        <v>0.7833</v>
      </c>
      <c r="E16" s="49">
        <f t="shared" si="0"/>
        <v>0</v>
      </c>
    </row>
    <row r="17" spans="1:5" x14ac:dyDescent="0.25">
      <c r="A17" s="50" t="s">
        <v>60</v>
      </c>
      <c r="B17" s="30" t="s">
        <v>48</v>
      </c>
      <c r="C17" s="17">
        <v>1.0125999999999999</v>
      </c>
      <c r="D17" s="17">
        <v>1.0125999999999999</v>
      </c>
      <c r="E17" s="49">
        <f t="shared" si="0"/>
        <v>0</v>
      </c>
    </row>
    <row r="18" spans="1:5" x14ac:dyDescent="0.25">
      <c r="A18" s="50" t="s">
        <v>61</v>
      </c>
      <c r="B18" s="30" t="s">
        <v>48</v>
      </c>
      <c r="C18" s="17">
        <v>9.51</v>
      </c>
      <c r="D18" s="17">
        <v>9.51</v>
      </c>
      <c r="E18" s="49">
        <f t="shared" si="0"/>
        <v>0</v>
      </c>
    </row>
    <row r="19" spans="1:5" x14ac:dyDescent="0.25">
      <c r="A19" s="50" t="s">
        <v>62</v>
      </c>
      <c r="B19" s="30" t="s">
        <v>48</v>
      </c>
      <c r="C19" s="17">
        <v>3.9108999999999998</v>
      </c>
      <c r="D19" s="17">
        <v>3.9108999999999998</v>
      </c>
      <c r="E19" s="49">
        <f t="shared" si="0"/>
        <v>0</v>
      </c>
    </row>
    <row r="20" spans="1:5" x14ac:dyDescent="0.25">
      <c r="A20" s="21" t="s">
        <v>50</v>
      </c>
      <c r="B20" s="30"/>
      <c r="C20" s="30"/>
      <c r="D20" s="30"/>
      <c r="E20" s="30"/>
    </row>
    <row r="21" spans="1:5" x14ac:dyDescent="0.25">
      <c r="A21" s="21" t="s">
        <v>59</v>
      </c>
      <c r="B21" s="30" t="s">
        <v>48</v>
      </c>
      <c r="C21" s="17">
        <v>0.63419999999999999</v>
      </c>
      <c r="D21" s="17">
        <v>0.63419999999999999</v>
      </c>
      <c r="E21" s="49">
        <f t="shared" si="0"/>
        <v>0</v>
      </c>
    </row>
    <row r="22" spans="1:5" x14ac:dyDescent="0.25">
      <c r="A22" s="21" t="s">
        <v>60</v>
      </c>
      <c r="B22" s="30" t="s">
        <v>48</v>
      </c>
      <c r="C22" s="17">
        <v>1.2696000000000001</v>
      </c>
      <c r="D22" s="17">
        <v>1.2696000000000001</v>
      </c>
      <c r="E22" s="49">
        <f t="shared" si="0"/>
        <v>0</v>
      </c>
    </row>
    <row r="23" spans="1:5" x14ac:dyDescent="0.25">
      <c r="A23" s="21" t="s">
        <v>61</v>
      </c>
      <c r="B23" s="30" t="s">
        <v>48</v>
      </c>
      <c r="C23" s="17">
        <v>13.143000000000001</v>
      </c>
      <c r="D23" s="17">
        <v>13.143000000000001</v>
      </c>
      <c r="E23" s="49">
        <f t="shared" si="0"/>
        <v>0</v>
      </c>
    </row>
    <row r="24" spans="1:5" x14ac:dyDescent="0.25">
      <c r="A24" s="21" t="s">
        <v>62</v>
      </c>
      <c r="B24" s="30" t="s">
        <v>48</v>
      </c>
      <c r="C24" s="17">
        <v>7.2450000000000001</v>
      </c>
      <c r="D24" s="17">
        <v>7.2450000000000001</v>
      </c>
      <c r="E24" s="49">
        <f t="shared" si="0"/>
        <v>0</v>
      </c>
    </row>
    <row r="25" spans="1:5" x14ac:dyDescent="0.25">
      <c r="A25" s="21" t="s">
        <v>51</v>
      </c>
      <c r="B25" s="30"/>
      <c r="C25" s="30"/>
      <c r="D25" s="30"/>
      <c r="E25" s="30"/>
    </row>
    <row r="26" spans="1:5" x14ac:dyDescent="0.25">
      <c r="A26" s="21" t="s">
        <v>59</v>
      </c>
      <c r="B26" s="30" t="s">
        <v>48</v>
      </c>
      <c r="C26" s="17">
        <v>5.5</v>
      </c>
      <c r="D26" s="17">
        <v>5.5</v>
      </c>
      <c r="E26" s="49">
        <f t="shared" si="0"/>
        <v>0</v>
      </c>
    </row>
    <row r="27" spans="1:5" x14ac:dyDescent="0.25">
      <c r="A27" s="21" t="s">
        <v>61</v>
      </c>
      <c r="B27" s="30" t="s">
        <v>48</v>
      </c>
      <c r="C27" s="17">
        <v>69.3</v>
      </c>
      <c r="D27" s="17">
        <v>69.3</v>
      </c>
      <c r="E27" s="49">
        <f t="shared" si="0"/>
        <v>0</v>
      </c>
    </row>
    <row r="28" spans="1:5" x14ac:dyDescent="0.25">
      <c r="A28" s="21" t="s">
        <v>52</v>
      </c>
      <c r="B28" s="30"/>
      <c r="C28" s="30"/>
      <c r="D28" s="30"/>
      <c r="E28" s="30"/>
    </row>
    <row r="29" spans="1:5" x14ac:dyDescent="0.25">
      <c r="A29" s="21" t="s">
        <v>63</v>
      </c>
      <c r="B29" s="30" t="s">
        <v>48</v>
      </c>
      <c r="C29" s="17">
        <v>6.29</v>
      </c>
      <c r="D29" s="17">
        <v>6.29</v>
      </c>
      <c r="E29" s="49">
        <f t="shared" si="0"/>
        <v>0</v>
      </c>
    </row>
    <row r="30" spans="1:5" x14ac:dyDescent="0.25">
      <c r="A30" s="21" t="s">
        <v>62</v>
      </c>
      <c r="B30" s="30" t="s">
        <v>48</v>
      </c>
      <c r="C30" s="17">
        <v>35.619999999999997</v>
      </c>
      <c r="D30" s="17">
        <v>7.35</v>
      </c>
      <c r="E30" s="49">
        <f t="shared" si="0"/>
        <v>28.269999999999996</v>
      </c>
    </row>
    <row r="31" spans="1:5" x14ac:dyDescent="0.25">
      <c r="A31" s="30" t="s">
        <v>46</v>
      </c>
      <c r="B31" s="29" t="s">
        <v>58</v>
      </c>
      <c r="C31" s="30" t="s">
        <v>11</v>
      </c>
      <c r="D31" s="30" t="s">
        <v>12</v>
      </c>
      <c r="E31" s="30" t="s">
        <v>12</v>
      </c>
    </row>
    <row r="32" spans="1:5" x14ac:dyDescent="0.25">
      <c r="A32" s="21" t="s">
        <v>53</v>
      </c>
      <c r="B32" s="30"/>
      <c r="C32" s="34">
        <f>SUM(C11:C30)</f>
        <v>215.2586</v>
      </c>
      <c r="D32" s="34">
        <f t="shared" ref="D32:E32" si="1">SUM(D11:D30)</f>
        <v>125.9486</v>
      </c>
      <c r="E32" s="34">
        <f t="shared" si="1"/>
        <v>89.31</v>
      </c>
    </row>
    <row r="33" spans="1:6" x14ac:dyDescent="0.25">
      <c r="A33" s="47" t="s">
        <v>65</v>
      </c>
      <c r="B33" s="29" t="s">
        <v>65</v>
      </c>
      <c r="C33" s="29" t="s">
        <v>65</v>
      </c>
      <c r="D33" s="29" t="s">
        <v>65</v>
      </c>
      <c r="E33" s="29" t="s">
        <v>65</v>
      </c>
      <c r="F33" s="22" t="s">
        <v>66</v>
      </c>
    </row>
    <row r="34" spans="1:6" x14ac:dyDescent="0.25">
      <c r="A34" s="21"/>
      <c r="B34" s="30"/>
      <c r="C34" s="21"/>
      <c r="D34" s="21"/>
      <c r="E34" s="21"/>
    </row>
    <row r="35" spans="1:6" x14ac:dyDescent="0.25">
      <c r="A35" s="21" t="s">
        <v>54</v>
      </c>
      <c r="B35" s="30"/>
      <c r="C35" s="34">
        <f>VARIABLECosts!I92+FIXEDCosts!C32</f>
        <v>411.82859999999999</v>
      </c>
      <c r="D35" s="34">
        <f>VARIABLECosts!J92+FIXEDCosts!D32</f>
        <v>170.39859999999999</v>
      </c>
      <c r="E35" s="34">
        <f>VARIABLECosts!K92+FIXEDCosts!E32</f>
        <v>241.43</v>
      </c>
    </row>
    <row r="36" spans="1:6" x14ac:dyDescent="0.25">
      <c r="A36" s="21" t="s">
        <v>55</v>
      </c>
      <c r="B36" s="51" t="s">
        <v>56</v>
      </c>
      <c r="C36" s="51" t="s">
        <v>56</v>
      </c>
      <c r="D36" s="51" t="s">
        <v>56</v>
      </c>
      <c r="E36" s="51" t="s">
        <v>56</v>
      </c>
      <c r="F36" s="22" t="s">
        <v>66</v>
      </c>
    </row>
    <row r="37" spans="1:6" x14ac:dyDescent="0.25">
      <c r="A37" s="21" t="s">
        <v>57</v>
      </c>
      <c r="B37" s="30"/>
      <c r="C37" s="35">
        <f>RETURNS!E15-FIXEDCosts!C35</f>
        <v>-54.578599999999994</v>
      </c>
      <c r="D37" s="35">
        <f>RETURNS!F15-FIXEDCosts!D35</f>
        <v>8.2314000000000078</v>
      </c>
      <c r="E37" s="35">
        <f>RETURNS!G15-FIXEDCosts!E35</f>
        <v>-62.81</v>
      </c>
    </row>
    <row r="38" spans="1:6" x14ac:dyDescent="0.25">
      <c r="A38" s="21" t="s">
        <v>55</v>
      </c>
      <c r="B38" s="51" t="s">
        <v>56</v>
      </c>
      <c r="C38" s="51" t="s">
        <v>56</v>
      </c>
      <c r="D38" s="51" t="s">
        <v>56</v>
      </c>
      <c r="E38" s="51" t="s">
        <v>56</v>
      </c>
      <c r="F38" s="22" t="s">
        <v>66</v>
      </c>
    </row>
  </sheetData>
  <sheetProtection sheet="1" objects="1" scenarios="1"/>
  <mergeCells count="8">
    <mergeCell ref="D6:E6"/>
    <mergeCell ref="A1:E1"/>
    <mergeCell ref="A2:E2"/>
    <mergeCell ref="F2:G2"/>
    <mergeCell ref="A3:E3"/>
    <mergeCell ref="F3:G3"/>
    <mergeCell ref="A4:E4"/>
    <mergeCell ref="F4:G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RETURNS</vt:lpstr>
      <vt:lpstr>VARIABLECosts</vt:lpstr>
      <vt:lpstr>FIXEDCosts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Hewlett</dc:creator>
  <cp:lastModifiedBy>John P. Hewlett</cp:lastModifiedBy>
  <cp:lastPrinted>2009-01-03T17:13:41Z</cp:lastPrinted>
  <dcterms:created xsi:type="dcterms:W3CDTF">2008-12-23T01:27:28Z</dcterms:created>
  <dcterms:modified xsi:type="dcterms:W3CDTF">2013-09-28T02:07:23Z</dcterms:modified>
</cp:coreProperties>
</file>