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xl/worksheets/sheet2.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workbookProtection lockStructure="1"/>
  <bookViews>
    <workbookView xWindow="-24600" yWindow="-2580" windowWidth="24800" windowHeight="14820" tabRatio="500"/>
  </bookViews>
  <sheets>
    <sheet name="Input and Summary" sheetId="2" r:id="rId1"/>
    <sheet name="Worksheet" sheetId="1" r:id="rId2"/>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F6" i="2"/>
  <c r="E6"/>
  <c r="D6"/>
  <c r="C6"/>
  <c r="B6"/>
  <c r="D9"/>
  <c r="C9"/>
  <c r="E9"/>
  <c r="F9"/>
  <c r="B9"/>
  <c r="A12"/>
  <c r="C12"/>
  <c r="E12"/>
  <c r="C13" i="1"/>
  <c r="G2"/>
  <c r="R9"/>
  <c r="C6"/>
  <c r="S6"/>
  <c r="S7"/>
  <c r="S8"/>
  <c r="S10"/>
  <c r="S12"/>
  <c r="S13"/>
  <c r="S14"/>
  <c r="S15"/>
  <c r="S16"/>
  <c r="C3"/>
  <c r="B19"/>
  <c r="C7"/>
  <c r="C18"/>
  <c r="C20"/>
  <c r="C21"/>
  <c r="C23"/>
  <c r="C24"/>
  <c r="C25"/>
  <c r="D3"/>
  <c r="F19"/>
  <c r="G6"/>
  <c r="G7"/>
  <c r="G18"/>
  <c r="G20"/>
  <c r="G21"/>
  <c r="G23"/>
  <c r="G24"/>
  <c r="G25"/>
  <c r="E3"/>
  <c r="J19"/>
  <c r="K6"/>
  <c r="K7"/>
  <c r="K18"/>
  <c r="K20"/>
  <c r="K21"/>
  <c r="K23"/>
  <c r="K24"/>
  <c r="K25"/>
  <c r="F3"/>
  <c r="N19"/>
  <c r="O6"/>
  <c r="O7"/>
  <c r="O18"/>
  <c r="O20"/>
  <c r="O21"/>
  <c r="O23"/>
  <c r="O24"/>
  <c r="O25"/>
  <c r="G3"/>
  <c r="R19"/>
  <c r="S18"/>
  <c r="S20"/>
  <c r="S21"/>
  <c r="S23"/>
  <c r="S24"/>
  <c r="S25"/>
  <c r="B36"/>
  <c r="F2"/>
  <c r="N9"/>
  <c r="O8"/>
  <c r="O10"/>
  <c r="O12"/>
  <c r="O13"/>
  <c r="O14"/>
  <c r="O15"/>
  <c r="O16"/>
  <c r="B35"/>
  <c r="E2"/>
  <c r="J9"/>
  <c r="K8"/>
  <c r="K10"/>
  <c r="K12"/>
  <c r="K13"/>
  <c r="K14"/>
  <c r="K15"/>
  <c r="K16"/>
  <c r="B34"/>
  <c r="D2"/>
  <c r="F9"/>
  <c r="G8"/>
  <c r="G10"/>
  <c r="G12"/>
  <c r="G13"/>
  <c r="G14"/>
  <c r="G15"/>
  <c r="G16"/>
  <c r="B33"/>
  <c r="C2"/>
  <c r="B9"/>
  <c r="C8"/>
  <c r="C10"/>
  <c r="C12"/>
  <c r="C14"/>
  <c r="C15"/>
  <c r="C16"/>
  <c r="B32"/>
  <c r="R29"/>
  <c r="N29"/>
  <c r="J29"/>
  <c r="F29"/>
  <c r="B29"/>
  <c r="C27"/>
  <c r="G27"/>
  <c r="K27"/>
  <c r="O27"/>
  <c r="S27"/>
  <c r="B38"/>
  <c r="B39"/>
  <c r="B40"/>
</calcChain>
</file>

<file path=xl/sharedStrings.xml><?xml version="1.0" encoding="utf-8"?>
<sst xmlns="http://schemas.openxmlformats.org/spreadsheetml/2006/main" count="156" uniqueCount="61">
  <si>
    <t>Carbon Prices:</t>
    <phoneticPr fontId="6" type="noConversion"/>
  </si>
  <si>
    <t>Current Year</t>
    <phoneticPr fontId="6" type="noConversion"/>
  </si>
  <si>
    <t>Future Sales</t>
    <phoneticPr fontId="6" type="noConversion"/>
  </si>
  <si>
    <t>Year 1</t>
    <phoneticPr fontId="6" type="noConversion"/>
  </si>
  <si>
    <t>Year 2</t>
    <phoneticPr fontId="6" type="noConversion"/>
  </si>
  <si>
    <t>Year 3</t>
    <phoneticPr fontId="6" type="noConversion"/>
  </si>
  <si>
    <t>Year 4</t>
    <phoneticPr fontId="6" type="noConversion"/>
  </si>
  <si>
    <t>Year 5</t>
    <phoneticPr fontId="6" type="noConversion"/>
  </si>
  <si>
    <t>Year 1</t>
    <phoneticPr fontId="6" type="noConversion"/>
  </si>
  <si>
    <t>Year 2</t>
    <phoneticPr fontId="6" type="noConversion"/>
  </si>
  <si>
    <t>Year 5</t>
    <phoneticPr fontId="6" type="noConversion"/>
  </si>
  <si>
    <t>Annual Net Income per Acre (End of Contract)</t>
    <phoneticPr fontId="6" type="noConversion"/>
  </si>
  <si>
    <t xml:space="preserve">Total Net Income Per Acre </t>
    <phoneticPr fontId="6" type="noConversion"/>
  </si>
  <si>
    <t>Total Income per Acre over 5 Year Contract</t>
    <phoneticPr fontId="6" type="noConversion"/>
  </si>
  <si>
    <t>Average Income Per Acre over 5 Year Contract</t>
    <phoneticPr fontId="6" type="noConversion"/>
  </si>
  <si>
    <t>Aggregator Fee (10%)</t>
  </si>
  <si>
    <t>Annual Net Income per Acre (Current Year)</t>
  </si>
  <si>
    <t>credits held over per acre</t>
  </si>
  <si>
    <t>Hold Over Prices (End of Contract)</t>
    <phoneticPr fontId="6" type="noConversion"/>
  </si>
  <si>
    <t>Year 1</t>
    <phoneticPr fontId="6" type="noConversion"/>
  </si>
  <si>
    <t>Year 1</t>
  </si>
  <si>
    <t>Year 2</t>
  </si>
  <si>
    <t>Annual Payments</t>
    <phoneticPr fontId="6" type="noConversion"/>
  </si>
  <si>
    <t>Year 2</t>
    <phoneticPr fontId="6" type="noConversion"/>
  </si>
  <si>
    <t>Year 3</t>
    <phoneticPr fontId="6" type="noConversion"/>
  </si>
  <si>
    <t>Year 4</t>
    <phoneticPr fontId="6" type="noConversion"/>
  </si>
  <si>
    <t>Year 5</t>
    <phoneticPr fontId="6" type="noConversion"/>
  </si>
  <si>
    <t>Carbon Prices:</t>
    <phoneticPr fontId="6" type="noConversion"/>
  </si>
  <si>
    <t>Net Present Value of 5 Year Contract per Acre</t>
    <phoneticPr fontId="6" type="noConversion"/>
  </si>
  <si>
    <t>Interest Rate (for NPV Analysis)</t>
    <phoneticPr fontId="6" type="noConversion"/>
  </si>
  <si>
    <t>Annual Payments</t>
    <phoneticPr fontId="6" type="noConversion"/>
  </si>
  <si>
    <t>Year 1</t>
    <phoneticPr fontId="6" type="noConversion"/>
  </si>
  <si>
    <t>Year 2</t>
    <phoneticPr fontId="6" type="noConversion"/>
  </si>
  <si>
    <t>Year 3</t>
  </si>
  <si>
    <t>Year 4</t>
  </si>
  <si>
    <t>Year 5</t>
  </si>
  <si>
    <t>NPV of Year 1 Credits</t>
    <phoneticPr fontId="6" type="noConversion"/>
  </si>
  <si>
    <t>NPV of Year 2 Credits</t>
    <phoneticPr fontId="6" type="noConversion"/>
  </si>
  <si>
    <t>NPV of Year 3 Credits</t>
    <phoneticPr fontId="6" type="noConversion"/>
  </si>
  <si>
    <t>NPV of Year 4 Credits</t>
    <phoneticPr fontId="6" type="noConversion"/>
  </si>
  <si>
    <t>NPV of Year 5 Credits</t>
    <phoneticPr fontId="6" type="noConversion"/>
  </si>
  <si>
    <t>Average Annual Income per Acre over 5 Year Contract</t>
    <phoneticPr fontId="6" type="noConversion"/>
  </si>
  <si>
    <t>Note: Yellow cells are to be filled with user specified values and the calculations will be carried through the spreadsheet.  The rest of the cells are protected (except the blue cells referenced below).</t>
  </si>
  <si>
    <t>Note: Carbon Credit Rate should be determined using the CCX Rangeland Protocol, available at: http://www.chicagoclimatex.com/docs/offsets/CCX_Sustainably_Managed_Rangeland_Soil_Carbon_Sequestration_Final.pdf</t>
  </si>
  <si>
    <t>Note: On 'Worksheet' tab, verification fees in blue cells (C13, G13, K13, O13, and S13) should be changed to '0' to model a NDFU contract.  Caution must be used however, as NDFU will charge actual verification fees to those acres chosen to be verified, and those charges are not incorporated here.</t>
  </si>
  <si>
    <t>Note: Historical carbon prices can be obtained at: http://www.chicagoclimatex.com/market/data/summary.jsf</t>
    <phoneticPr fontId="6" type="noConversion"/>
  </si>
  <si>
    <t>Note: As Hold Over Credits' are all sold at the end of the contract life, we set all 'Hold Over Prices' to be equal to Year 5 prices.  However, we do allow the user to alter these prices if they feel the prices may differ across credit years.  Prices are not always equal for credits of different vintage.  The CCX website has available for download historical price data which can be used to determine how drastically prices vary across different vintages.</t>
  </si>
  <si>
    <t>Carbon Credit Rate (Sequestration Rate set by CCX):</t>
    <phoneticPr fontId="6" type="noConversion"/>
  </si>
  <si>
    <t>Metric Tons per Acre</t>
    <phoneticPr fontId="6" type="noConversion"/>
  </si>
  <si>
    <t>Total to Pool</t>
    <phoneticPr fontId="6" type="noConversion"/>
  </si>
  <si>
    <t>Carbon Price</t>
    <phoneticPr fontId="6" type="noConversion"/>
  </si>
  <si>
    <t>Fees:</t>
    <phoneticPr fontId="6" type="noConversion"/>
  </si>
  <si>
    <t>Verification Fee ($0.10)</t>
    <phoneticPr fontId="6" type="noConversion"/>
  </si>
  <si>
    <t>Trading cost ($0.20)</t>
    <phoneticPr fontId="6" type="noConversion"/>
  </si>
  <si>
    <t>Total Fees</t>
    <phoneticPr fontId="6" type="noConversion"/>
  </si>
  <si>
    <t>Revenues per acre</t>
    <phoneticPr fontId="6" type="noConversion"/>
  </si>
  <si>
    <t>Fees:</t>
    <phoneticPr fontId="6" type="noConversion"/>
  </si>
  <si>
    <t>price</t>
    <phoneticPr fontId="6" type="noConversion"/>
  </si>
  <si>
    <t>Revenues Held over per Acre</t>
    <phoneticPr fontId="6" type="noConversion"/>
  </si>
  <si>
    <t>Verification Fee (Already paid a per acre charge)</t>
    <phoneticPr fontId="6" type="noConversion"/>
  </si>
  <si>
    <t>less 20% (Insurance)</t>
    <phoneticPr fontId="6" type="noConversion"/>
  </si>
</sst>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quot;$&quot;#,##0.00"/>
  </numFmts>
  <fonts count="7">
    <font>
      <sz val="10"/>
      <name val="Verdana"/>
    </font>
    <font>
      <sz val="10"/>
      <name val="Verdana"/>
    </font>
    <font>
      <b/>
      <sz val="10"/>
      <name val="Verdana"/>
    </font>
    <font>
      <b/>
      <sz val="10"/>
      <name val="Verdana"/>
    </font>
    <font>
      <b/>
      <sz val="10"/>
      <name val="Verdana"/>
    </font>
    <font>
      <b/>
      <sz val="10"/>
      <name val="Verdana"/>
    </font>
    <font>
      <sz val="8"/>
      <name val="Verdana"/>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0"/>
        <bgColor indexed="64"/>
      </patternFill>
    </fill>
  </fills>
  <borders count="6">
    <border>
      <left/>
      <right/>
      <top/>
      <bottom/>
      <diagonal/>
    </border>
    <border>
      <left/>
      <right/>
      <top/>
      <bottom style="thin">
        <color indexed="64"/>
      </bottom>
      <diagonal/>
    </border>
    <border>
      <left/>
      <right/>
      <top/>
      <bottom style="double">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45">
    <xf numFmtId="0" fontId="0" fillId="0" borderId="0" xfId="0"/>
    <xf numFmtId="0" fontId="5" fillId="0" borderId="0" xfId="0" applyFont="1"/>
    <xf numFmtId="0" fontId="5" fillId="0" borderId="0" xfId="0" applyFont="1" applyAlignment="1">
      <alignment wrapText="1"/>
    </xf>
    <xf numFmtId="0" fontId="0" fillId="0" borderId="0" xfId="0" applyAlignment="1">
      <alignment wrapText="1"/>
    </xf>
    <xf numFmtId="0" fontId="5" fillId="0" borderId="1" xfId="0" applyFont="1" applyBorder="1" applyAlignment="1">
      <alignment wrapText="1"/>
    </xf>
    <xf numFmtId="0" fontId="5" fillId="0" borderId="1" xfId="0" applyFont="1" applyBorder="1"/>
    <xf numFmtId="0" fontId="5" fillId="0" borderId="2" xfId="0" applyFont="1" applyBorder="1" applyAlignment="1">
      <alignment wrapText="1"/>
    </xf>
    <xf numFmtId="0" fontId="5" fillId="0" borderId="2" xfId="0" applyFont="1" applyBorder="1"/>
    <xf numFmtId="0" fontId="0" fillId="0" borderId="2" xfId="0" applyBorder="1"/>
    <xf numFmtId="0" fontId="4" fillId="0" borderId="3" xfId="0" applyFont="1" applyBorder="1" applyAlignment="1">
      <alignment wrapText="1"/>
    </xf>
    <xf numFmtId="0" fontId="0" fillId="0" borderId="3" xfId="0" applyBorder="1"/>
    <xf numFmtId="0" fontId="4" fillId="0" borderId="4" xfId="0" applyFont="1" applyBorder="1" applyAlignment="1">
      <alignment wrapText="1"/>
    </xf>
    <xf numFmtId="0" fontId="0" fillId="0" borderId="0" xfId="0" applyAlignment="1">
      <alignment horizontal="right"/>
    </xf>
    <xf numFmtId="0" fontId="4" fillId="0" borderId="1" xfId="0" applyFont="1" applyBorder="1"/>
    <xf numFmtId="0" fontId="4" fillId="0" borderId="2" xfId="0" applyFont="1" applyBorder="1"/>
    <xf numFmtId="168" fontId="4" fillId="0" borderId="4" xfId="0" applyNumberFormat="1" applyFont="1" applyBorder="1"/>
    <xf numFmtId="168" fontId="0" fillId="0" borderId="0" xfId="0" applyNumberFormat="1"/>
    <xf numFmtId="0" fontId="3" fillId="0" borderId="4" xfId="0" applyFont="1" applyBorder="1" applyAlignment="1">
      <alignment wrapText="1"/>
    </xf>
    <xf numFmtId="168" fontId="3" fillId="0" borderId="4" xfId="0" applyNumberFormat="1" applyFont="1" applyBorder="1"/>
    <xf numFmtId="0" fontId="4" fillId="0" borderId="4" xfId="0" applyFont="1" applyFill="1" applyBorder="1" applyAlignment="1">
      <alignment wrapText="1"/>
    </xf>
    <xf numFmtId="0" fontId="5" fillId="3" borderId="0" xfId="0" applyFont="1" applyFill="1"/>
    <xf numFmtId="0" fontId="2" fillId="0" borderId="5" xfId="0" applyFont="1" applyBorder="1"/>
    <xf numFmtId="0" fontId="2" fillId="0" borderId="0" xfId="0" applyFont="1" applyBorder="1"/>
    <xf numFmtId="0" fontId="2" fillId="0" borderId="1" xfId="0" applyFont="1" applyBorder="1"/>
    <xf numFmtId="0" fontId="3" fillId="0" borderId="0" xfId="0" applyFont="1" applyBorder="1" applyAlignment="1">
      <alignment wrapText="1"/>
    </xf>
    <xf numFmtId="168" fontId="3" fillId="0" borderId="0" xfId="0" applyNumberFormat="1" applyFont="1" applyBorder="1"/>
    <xf numFmtId="0" fontId="0" fillId="2" borderId="0" xfId="0" applyFill="1" applyProtection="1">
      <protection locked="0"/>
    </xf>
    <xf numFmtId="10" fontId="0" fillId="2" borderId="0" xfId="0" applyNumberFormat="1" applyFill="1" applyProtection="1">
      <protection locked="0"/>
    </xf>
    <xf numFmtId="168" fontId="0" fillId="2" borderId="0" xfId="0" applyNumberFormat="1" applyFill="1" applyProtection="1">
      <protection locked="0"/>
    </xf>
    <xf numFmtId="168" fontId="0" fillId="3" borderId="0" xfId="0" applyNumberFormat="1" applyFill="1"/>
    <xf numFmtId="168" fontId="4" fillId="0" borderId="3" xfId="0" applyNumberFormat="1" applyFont="1" applyBorder="1"/>
    <xf numFmtId="168" fontId="2" fillId="0" borderId="0" xfId="0" applyNumberFormat="1" applyFont="1" applyBorder="1"/>
    <xf numFmtId="168" fontId="2" fillId="0" borderId="1" xfId="0" applyNumberFormat="1" applyFont="1" applyBorder="1"/>
    <xf numFmtId="0" fontId="0" fillId="4" borderId="0" xfId="0" applyFill="1" applyProtection="1">
      <protection locked="0"/>
    </xf>
    <xf numFmtId="0" fontId="0" fillId="0" borderId="0" xfId="0" applyAlignment="1">
      <alignment wrapText="1"/>
    </xf>
    <xf numFmtId="0" fontId="2" fillId="0" borderId="5" xfId="0" applyFont="1" applyBorder="1" applyAlignment="1">
      <alignment horizontal="right"/>
    </xf>
    <xf numFmtId="0" fontId="4" fillId="0" borderId="4" xfId="0" applyFont="1" applyBorder="1" applyAlignment="1">
      <alignment horizontal="center" wrapText="1"/>
    </xf>
    <xf numFmtId="168" fontId="4" fillId="0" borderId="4" xfId="0" applyNumberFormat="1" applyFont="1" applyBorder="1" applyAlignment="1">
      <alignment horizontal="center"/>
    </xf>
    <xf numFmtId="0" fontId="3" fillId="0" borderId="4" xfId="0" applyFont="1" applyBorder="1" applyAlignment="1">
      <alignment horizontal="center" wrapText="1"/>
    </xf>
    <xf numFmtId="168" fontId="3" fillId="0" borderId="4" xfId="0" applyNumberFormat="1" applyFont="1" applyBorder="1" applyAlignment="1">
      <alignment horizontal="center"/>
    </xf>
    <xf numFmtId="0" fontId="0" fillId="0" borderId="4" xfId="0" applyBorder="1"/>
    <xf numFmtId="0" fontId="0" fillId="0" borderId="0" xfId="0" applyAlignment="1">
      <alignment wrapText="1"/>
    </xf>
    <xf numFmtId="0" fontId="1" fillId="0" borderId="0" xfId="0" applyFont="1" applyBorder="1" applyAlignment="1">
      <alignment wrapText="1"/>
    </xf>
    <xf numFmtId="0" fontId="3" fillId="0" borderId="5" xfId="0" applyFont="1" applyBorder="1" applyAlignment="1">
      <alignment wrapText="1"/>
    </xf>
    <xf numFmtId="0" fontId="3" fillId="0" borderId="1" xfId="0" applyFont="1" applyBorder="1" applyAlignment="1">
      <alignment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2:F38"/>
  <sheetViews>
    <sheetView tabSelected="1" view="pageLayout" workbookViewId="0">
      <selection activeCell="B5" sqref="B5"/>
    </sheetView>
  </sheetViews>
  <sheetFormatPr baseColWidth="10" defaultRowHeight="13"/>
  <cols>
    <col min="1" max="1" width="11.42578125" customWidth="1"/>
  </cols>
  <sheetData>
    <row r="2" spans="1:6" ht="65">
      <c r="A2" s="34" t="s">
        <v>47</v>
      </c>
      <c r="B2" s="26">
        <v>0.27</v>
      </c>
      <c r="D2" s="3" t="s">
        <v>29</v>
      </c>
      <c r="E2" s="27">
        <v>7.0000000000000007E-2</v>
      </c>
    </row>
    <row r="4" spans="1:6" ht="26">
      <c r="A4" s="3" t="s">
        <v>27</v>
      </c>
      <c r="B4" s="12" t="s">
        <v>19</v>
      </c>
      <c r="C4" s="12" t="s">
        <v>23</v>
      </c>
      <c r="D4" s="12" t="s">
        <v>24</v>
      </c>
      <c r="E4" s="12" t="s">
        <v>25</v>
      </c>
      <c r="F4" s="12" t="s">
        <v>26</v>
      </c>
    </row>
    <row r="5" spans="1:6">
      <c r="A5" s="3" t="s">
        <v>1</v>
      </c>
      <c r="B5" s="28">
        <v>5</v>
      </c>
      <c r="C5" s="28">
        <v>5</v>
      </c>
      <c r="D5" s="28">
        <v>5</v>
      </c>
      <c r="E5" s="28">
        <v>5</v>
      </c>
      <c r="F5" s="28">
        <v>5</v>
      </c>
    </row>
    <row r="6" spans="1:6" ht="39">
      <c r="A6" s="3" t="s">
        <v>18</v>
      </c>
      <c r="B6" s="28">
        <f>F5</f>
        <v>5</v>
      </c>
      <c r="C6" s="28">
        <f>F5</f>
        <v>5</v>
      </c>
      <c r="D6" s="28">
        <f>F5</f>
        <v>5</v>
      </c>
      <c r="E6" s="28">
        <f>F5</f>
        <v>5</v>
      </c>
      <c r="F6" s="28">
        <f>F5</f>
        <v>5</v>
      </c>
    </row>
    <row r="8" spans="1:6">
      <c r="A8" s="43" t="s">
        <v>22</v>
      </c>
      <c r="B8" s="35" t="s">
        <v>20</v>
      </c>
      <c r="C8" s="35" t="s">
        <v>21</v>
      </c>
      <c r="D8" s="35" t="s">
        <v>33</v>
      </c>
      <c r="E8" s="35" t="s">
        <v>34</v>
      </c>
      <c r="F8" s="35" t="s">
        <v>35</v>
      </c>
    </row>
    <row r="9" spans="1:6">
      <c r="A9" s="44"/>
      <c r="B9" s="32">
        <f>Worksheet!B32</f>
        <v>0.82879999999999998</v>
      </c>
      <c r="C9" s="32">
        <f>Worksheet!B33</f>
        <v>0.82879999999999998</v>
      </c>
      <c r="D9" s="32">
        <f>Worksheet!B34</f>
        <v>0.82879999999999998</v>
      </c>
      <c r="E9" s="32">
        <f>Worksheet!B35</f>
        <v>0.82879999999999998</v>
      </c>
      <c r="F9" s="32">
        <f>Worksheet!B36</f>
        <v>1.9897999999999998</v>
      </c>
    </row>
    <row r="11" spans="1:6" ht="78">
      <c r="A11" s="36" t="s">
        <v>13</v>
      </c>
      <c r="B11" s="40"/>
      <c r="C11" s="36" t="s">
        <v>41</v>
      </c>
      <c r="D11" s="40"/>
      <c r="E11" s="38" t="s">
        <v>28</v>
      </c>
    </row>
    <row r="12" spans="1:6">
      <c r="A12" s="37">
        <f>Worksheet!B38</f>
        <v>5.3049999999999997</v>
      </c>
      <c r="B12" s="40"/>
      <c r="C12" s="37">
        <f>A12/5</f>
        <v>1.0609999999999999</v>
      </c>
      <c r="D12" s="40"/>
      <c r="E12" s="39">
        <f>Worksheet!B29+Worksheet!F29+Worksheet!J29+Worksheet!N29+Worksheet!R29</f>
        <v>4.2260205892939045</v>
      </c>
    </row>
    <row r="13" spans="1:6">
      <c r="B13" s="16"/>
    </row>
    <row r="14" spans="1:6">
      <c r="A14" s="24"/>
      <c r="B14" s="25"/>
    </row>
    <row r="15" spans="1:6">
      <c r="A15" s="42" t="s">
        <v>42</v>
      </c>
      <c r="B15" s="41"/>
      <c r="C15" s="41"/>
      <c r="D15" s="41"/>
      <c r="E15" s="41"/>
      <c r="F15" s="41"/>
    </row>
    <row r="16" spans="1:6">
      <c r="A16" s="41"/>
      <c r="B16" s="41"/>
      <c r="C16" s="41"/>
      <c r="D16" s="41"/>
      <c r="E16" s="41"/>
      <c r="F16" s="41"/>
    </row>
    <row r="17" spans="1:6">
      <c r="A17" s="41"/>
      <c r="B17" s="41"/>
      <c r="C17" s="41"/>
      <c r="D17" s="41"/>
      <c r="E17" s="41"/>
      <c r="F17" s="41"/>
    </row>
    <row r="19" spans="1:6">
      <c r="A19" s="41" t="s">
        <v>46</v>
      </c>
      <c r="B19" s="41"/>
      <c r="C19" s="41"/>
      <c r="D19" s="41"/>
      <c r="E19" s="41"/>
      <c r="F19" s="41"/>
    </row>
    <row r="20" spans="1:6">
      <c r="A20" s="41"/>
      <c r="B20" s="41"/>
      <c r="C20" s="41"/>
      <c r="D20" s="41"/>
      <c r="E20" s="41"/>
      <c r="F20" s="41"/>
    </row>
    <row r="21" spans="1:6">
      <c r="A21" s="41"/>
      <c r="B21" s="41"/>
      <c r="C21" s="41"/>
      <c r="D21" s="41"/>
      <c r="E21" s="41"/>
      <c r="F21" s="41"/>
    </row>
    <row r="22" spans="1:6">
      <c r="A22" s="41"/>
      <c r="B22" s="41"/>
      <c r="C22" s="41"/>
      <c r="D22" s="41"/>
      <c r="E22" s="41"/>
      <c r="F22" s="41"/>
    </row>
    <row r="23" spans="1:6">
      <c r="A23" s="41"/>
      <c r="B23" s="41"/>
      <c r="C23" s="41"/>
      <c r="D23" s="41"/>
      <c r="E23" s="41"/>
      <c r="F23" s="41"/>
    </row>
    <row r="24" spans="1:6">
      <c r="A24" s="41"/>
      <c r="B24" s="41"/>
      <c r="C24" s="41"/>
      <c r="D24" s="41"/>
      <c r="E24" s="41"/>
      <c r="F24" s="41"/>
    </row>
    <row r="26" spans="1:6">
      <c r="A26" s="41" t="s">
        <v>43</v>
      </c>
      <c r="B26" s="41"/>
      <c r="C26" s="41"/>
      <c r="D26" s="41"/>
      <c r="E26" s="41"/>
      <c r="F26" s="41"/>
    </row>
    <row r="27" spans="1:6">
      <c r="A27" s="41"/>
      <c r="B27" s="41"/>
      <c r="C27" s="41"/>
      <c r="D27" s="41"/>
      <c r="E27" s="41"/>
      <c r="F27" s="41"/>
    </row>
    <row r="28" spans="1:6">
      <c r="A28" s="41"/>
      <c r="B28" s="41"/>
      <c r="C28" s="41"/>
      <c r="D28" s="41"/>
      <c r="E28" s="41"/>
      <c r="F28" s="41"/>
    </row>
    <row r="29" spans="1:6">
      <c r="A29" s="41"/>
      <c r="B29" s="41"/>
      <c r="C29" s="41"/>
      <c r="D29" s="41"/>
      <c r="E29" s="41"/>
      <c r="F29" s="41"/>
    </row>
    <row r="31" spans="1:6">
      <c r="A31" s="41" t="s">
        <v>45</v>
      </c>
      <c r="B31" s="41"/>
      <c r="C31" s="41"/>
      <c r="D31" s="41"/>
      <c r="E31" s="41"/>
      <c r="F31" s="41"/>
    </row>
    <row r="32" spans="1:6">
      <c r="A32" s="41"/>
      <c r="B32" s="41"/>
      <c r="C32" s="41"/>
      <c r="D32" s="41"/>
      <c r="E32" s="41"/>
      <c r="F32" s="41"/>
    </row>
    <row r="34" spans="1:6">
      <c r="A34" s="41" t="s">
        <v>44</v>
      </c>
      <c r="B34" s="41"/>
      <c r="C34" s="41"/>
      <c r="D34" s="41"/>
      <c r="E34" s="41"/>
      <c r="F34" s="41"/>
    </row>
    <row r="35" spans="1:6">
      <c r="A35" s="41"/>
      <c r="B35" s="41"/>
      <c r="C35" s="41"/>
      <c r="D35" s="41"/>
      <c r="E35" s="41"/>
      <c r="F35" s="41"/>
    </row>
    <row r="36" spans="1:6">
      <c r="A36" s="41"/>
      <c r="B36" s="41"/>
      <c r="C36" s="41"/>
      <c r="D36" s="41"/>
      <c r="E36" s="41"/>
      <c r="F36" s="41"/>
    </row>
    <row r="37" spans="1:6">
      <c r="A37" s="41"/>
      <c r="B37" s="41"/>
      <c r="C37" s="41"/>
      <c r="D37" s="41"/>
      <c r="E37" s="41"/>
      <c r="F37" s="41"/>
    </row>
    <row r="38" spans="1:6" ht="15" customHeight="1"/>
  </sheetData>
  <sheetCalcPr fullCalcOnLoad="1"/>
  <sheetProtection sheet="1" objects="1" scenarios="1"/>
  <mergeCells count="6">
    <mergeCell ref="A26:F29"/>
    <mergeCell ref="A31:F32"/>
    <mergeCell ref="A34:F37"/>
    <mergeCell ref="A15:F17"/>
    <mergeCell ref="A8:A9"/>
    <mergeCell ref="A19:F24"/>
  </mergeCells>
  <phoneticPr fontId="6"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S40"/>
  <sheetViews>
    <sheetView view="pageLayout" topLeftCell="A6" workbookViewId="0">
      <selection activeCell="B29" sqref="B29"/>
    </sheetView>
  </sheetViews>
  <sheetFormatPr baseColWidth="10" defaultRowHeight="13"/>
  <cols>
    <col min="1" max="1" width="26.5703125" customWidth="1"/>
    <col min="2" max="2" width="22.140625" customWidth="1"/>
    <col min="5" max="5" width="24.140625" customWidth="1"/>
    <col min="6" max="6" width="22.42578125" customWidth="1"/>
    <col min="9" max="9" width="24.85546875" customWidth="1"/>
    <col min="10" max="10" width="22.28515625" customWidth="1"/>
    <col min="13" max="13" width="25.42578125" customWidth="1"/>
    <col min="14" max="14" width="22.140625" customWidth="1"/>
    <col min="17" max="17" width="24.85546875" customWidth="1"/>
    <col min="18" max="18" width="22.28515625" customWidth="1"/>
  </cols>
  <sheetData>
    <row r="1" spans="1:19">
      <c r="A1" s="12" t="s">
        <v>0</v>
      </c>
      <c r="C1" t="s">
        <v>3</v>
      </c>
      <c r="D1" t="s">
        <v>4</v>
      </c>
      <c r="E1" t="s">
        <v>5</v>
      </c>
      <c r="F1" t="s">
        <v>6</v>
      </c>
      <c r="G1" t="s">
        <v>7</v>
      </c>
    </row>
    <row r="2" spans="1:19">
      <c r="B2" s="12" t="s">
        <v>1</v>
      </c>
      <c r="C2" s="29">
        <f>'Input and Summary'!B5</f>
        <v>5</v>
      </c>
      <c r="D2" s="29">
        <f>'Input and Summary'!C5</f>
        <v>5</v>
      </c>
      <c r="E2" s="29">
        <f>'Input and Summary'!D5</f>
        <v>5</v>
      </c>
      <c r="F2" s="29">
        <f>'Input and Summary'!E5</f>
        <v>5</v>
      </c>
      <c r="G2" s="29">
        <f>'Input and Summary'!F5</f>
        <v>5</v>
      </c>
    </row>
    <row r="3" spans="1:19">
      <c r="B3" s="12" t="s">
        <v>2</v>
      </c>
      <c r="C3" s="29">
        <f>'Input and Summary'!B6</f>
        <v>5</v>
      </c>
      <c r="D3" s="29">
        <f>'Input and Summary'!C6</f>
        <v>5</v>
      </c>
      <c r="E3" s="29">
        <f>'Input and Summary'!D6</f>
        <v>5</v>
      </c>
      <c r="F3" s="29">
        <f>'Input and Summary'!E6</f>
        <v>5</v>
      </c>
      <c r="G3" s="29">
        <f>'Input and Summary'!F6</f>
        <v>5</v>
      </c>
    </row>
    <row r="5" spans="1:19">
      <c r="A5" t="s">
        <v>8</v>
      </c>
      <c r="E5" t="s">
        <v>9</v>
      </c>
      <c r="I5" t="s">
        <v>5</v>
      </c>
      <c r="M5" t="s">
        <v>6</v>
      </c>
      <c r="Q5" t="s">
        <v>10</v>
      </c>
    </row>
    <row r="6" spans="1:19">
      <c r="A6" s="2" t="s">
        <v>48</v>
      </c>
      <c r="B6" s="1"/>
      <c r="C6" s="20">
        <f>'Input and Summary'!B2</f>
        <v>0.27</v>
      </c>
      <c r="E6" s="2" t="s">
        <v>48</v>
      </c>
      <c r="F6" s="1"/>
      <c r="G6" s="20">
        <f>C6</f>
        <v>0.27</v>
      </c>
      <c r="I6" s="2" t="s">
        <v>48</v>
      </c>
      <c r="J6" s="1"/>
      <c r="K6" s="20">
        <f>C6</f>
        <v>0.27</v>
      </c>
      <c r="M6" s="2" t="s">
        <v>48</v>
      </c>
      <c r="N6" s="1"/>
      <c r="O6" s="20">
        <f>C6</f>
        <v>0.27</v>
      </c>
      <c r="Q6" s="2" t="s">
        <v>48</v>
      </c>
      <c r="R6" s="1"/>
      <c r="S6" s="20">
        <f>C6</f>
        <v>0.27</v>
      </c>
    </row>
    <row r="7" spans="1:19">
      <c r="A7" s="3" t="s">
        <v>60</v>
      </c>
      <c r="C7">
        <f>C6*0.2</f>
        <v>5.4000000000000006E-2</v>
      </c>
      <c r="E7" s="3" t="s">
        <v>60</v>
      </c>
      <c r="G7">
        <f>G6*0.2</f>
        <v>5.4000000000000006E-2</v>
      </c>
      <c r="I7" s="3" t="s">
        <v>60</v>
      </c>
      <c r="K7">
        <f>K6*0.2</f>
        <v>5.4000000000000006E-2</v>
      </c>
      <c r="M7" s="3" t="s">
        <v>60</v>
      </c>
      <c r="O7">
        <f>O6*0.2</f>
        <v>5.4000000000000006E-2</v>
      </c>
      <c r="Q7" s="3" t="s">
        <v>60</v>
      </c>
      <c r="S7">
        <f>S6*0.2</f>
        <v>5.4000000000000006E-2</v>
      </c>
    </row>
    <row r="8" spans="1:19">
      <c r="A8" s="3" t="s">
        <v>49</v>
      </c>
      <c r="C8">
        <f>C6-C7</f>
        <v>0.21600000000000003</v>
      </c>
      <c r="E8" s="3" t="s">
        <v>49</v>
      </c>
      <c r="G8">
        <f>G6-G7</f>
        <v>0.21600000000000003</v>
      </c>
      <c r="I8" s="3" t="s">
        <v>49</v>
      </c>
      <c r="K8">
        <f>K6-K7</f>
        <v>0.21600000000000003</v>
      </c>
      <c r="M8" s="3" t="s">
        <v>49</v>
      </c>
      <c r="O8">
        <f>O6-O7</f>
        <v>0.21600000000000003</v>
      </c>
      <c r="Q8" s="3" t="s">
        <v>49</v>
      </c>
      <c r="S8">
        <f>S6-S7</f>
        <v>0.21600000000000003</v>
      </c>
    </row>
    <row r="9" spans="1:19">
      <c r="A9" s="3" t="s">
        <v>50</v>
      </c>
      <c r="B9" s="29">
        <f>C2</f>
        <v>5</v>
      </c>
      <c r="E9" s="3" t="s">
        <v>50</v>
      </c>
      <c r="F9" s="29">
        <f>D2</f>
        <v>5</v>
      </c>
      <c r="I9" s="3" t="s">
        <v>50</v>
      </c>
      <c r="J9" s="29">
        <f>E2</f>
        <v>5</v>
      </c>
      <c r="M9" s="3" t="s">
        <v>50</v>
      </c>
      <c r="N9" s="29">
        <f>F2</f>
        <v>5</v>
      </c>
      <c r="Q9" s="3" t="s">
        <v>50</v>
      </c>
      <c r="R9" s="29">
        <f>G2</f>
        <v>5</v>
      </c>
    </row>
    <row r="10" spans="1:19">
      <c r="A10" s="4" t="s">
        <v>55</v>
      </c>
      <c r="B10" s="5"/>
      <c r="C10" s="5">
        <f>B9*C8</f>
        <v>1.08</v>
      </c>
      <c r="E10" s="4" t="s">
        <v>55</v>
      </c>
      <c r="F10" s="5"/>
      <c r="G10" s="5">
        <f>F9*G8</f>
        <v>1.08</v>
      </c>
      <c r="I10" s="4" t="s">
        <v>55</v>
      </c>
      <c r="J10" s="5"/>
      <c r="K10" s="5">
        <f>J9*K8</f>
        <v>1.08</v>
      </c>
      <c r="M10" s="4" t="s">
        <v>55</v>
      </c>
      <c r="N10" s="5"/>
      <c r="O10" s="5">
        <f>N9*O8</f>
        <v>1.08</v>
      </c>
      <c r="Q10" s="4" t="s">
        <v>55</v>
      </c>
      <c r="R10" s="5"/>
      <c r="S10" s="5">
        <f>R9*S8</f>
        <v>1.08</v>
      </c>
    </row>
    <row r="11" spans="1:19">
      <c r="A11" s="3" t="s">
        <v>51</v>
      </c>
      <c r="E11" s="3" t="s">
        <v>51</v>
      </c>
      <c r="I11" s="3" t="s">
        <v>51</v>
      </c>
      <c r="M11" s="3" t="s">
        <v>51</v>
      </c>
      <c r="Q11" s="3" t="s">
        <v>51</v>
      </c>
    </row>
    <row r="12" spans="1:19">
      <c r="A12" s="3"/>
      <c r="B12" t="s">
        <v>15</v>
      </c>
      <c r="C12">
        <f>C10*0.1</f>
        <v>0.10800000000000001</v>
      </c>
      <c r="E12" s="3"/>
      <c r="F12" t="s">
        <v>15</v>
      </c>
      <c r="G12">
        <f>G10*0.1</f>
        <v>0.10800000000000001</v>
      </c>
      <c r="I12" s="3"/>
      <c r="J12" t="s">
        <v>15</v>
      </c>
      <c r="K12">
        <f>K10*0.1</f>
        <v>0.10800000000000001</v>
      </c>
      <c r="M12" s="3"/>
      <c r="N12" t="s">
        <v>15</v>
      </c>
      <c r="O12">
        <f>O10*0.1</f>
        <v>0.10800000000000001</v>
      </c>
      <c r="Q12" s="3"/>
      <c r="R12" t="s">
        <v>15</v>
      </c>
      <c r="S12">
        <f>S10*0.1</f>
        <v>0.10800000000000001</v>
      </c>
    </row>
    <row r="13" spans="1:19">
      <c r="A13" s="3"/>
      <c r="B13" t="s">
        <v>52</v>
      </c>
      <c r="C13" s="33">
        <f>0.1</f>
        <v>0.1</v>
      </c>
      <c r="E13" s="3"/>
      <c r="F13" t="s">
        <v>52</v>
      </c>
      <c r="G13" s="33">
        <f>0.1</f>
        <v>0.1</v>
      </c>
      <c r="I13" s="3"/>
      <c r="J13" t="s">
        <v>52</v>
      </c>
      <c r="K13" s="33">
        <f>0.1</f>
        <v>0.1</v>
      </c>
      <c r="M13" s="3"/>
      <c r="N13" t="s">
        <v>52</v>
      </c>
      <c r="O13" s="33">
        <f>0.1</f>
        <v>0.1</v>
      </c>
      <c r="Q13" s="3"/>
      <c r="R13" t="s">
        <v>52</v>
      </c>
      <c r="S13" s="33">
        <f>0.1</f>
        <v>0.1</v>
      </c>
    </row>
    <row r="14" spans="1:19">
      <c r="A14" s="3"/>
      <c r="B14" t="s">
        <v>53</v>
      </c>
      <c r="C14">
        <f>0.2*C8</f>
        <v>4.3200000000000009E-2</v>
      </c>
      <c r="E14" s="3"/>
      <c r="F14" t="s">
        <v>53</v>
      </c>
      <c r="G14">
        <f>0.2*G8</f>
        <v>4.3200000000000009E-2</v>
      </c>
      <c r="I14" s="3"/>
      <c r="J14" t="s">
        <v>53</v>
      </c>
      <c r="K14">
        <f>0.2*K8</f>
        <v>4.3200000000000009E-2</v>
      </c>
      <c r="M14" s="3"/>
      <c r="N14" t="s">
        <v>53</v>
      </c>
      <c r="O14">
        <f>0.2*O8</f>
        <v>4.3200000000000009E-2</v>
      </c>
      <c r="Q14" s="3"/>
      <c r="R14" t="s">
        <v>53</v>
      </c>
      <c r="S14">
        <f>0.2*S8</f>
        <v>4.3200000000000009E-2</v>
      </c>
    </row>
    <row r="15" spans="1:19">
      <c r="A15" s="3"/>
      <c r="B15" s="5" t="s">
        <v>54</v>
      </c>
      <c r="C15" s="5">
        <f>SUM(C12:C14)</f>
        <v>0.25120000000000003</v>
      </c>
      <c r="E15" s="3"/>
      <c r="F15" s="5" t="s">
        <v>54</v>
      </c>
      <c r="G15" s="5">
        <f>SUM(G12:G14)</f>
        <v>0.25120000000000003</v>
      </c>
      <c r="I15" s="3"/>
      <c r="J15" s="5" t="s">
        <v>54</v>
      </c>
      <c r="K15" s="5">
        <f>SUM(K12:K14)</f>
        <v>0.25120000000000003</v>
      </c>
      <c r="M15" s="3"/>
      <c r="N15" s="5" t="s">
        <v>54</v>
      </c>
      <c r="O15" s="5">
        <f>SUM(O12:O14)</f>
        <v>0.25120000000000003</v>
      </c>
      <c r="Q15" s="3"/>
      <c r="R15" s="5" t="s">
        <v>54</v>
      </c>
      <c r="S15" s="5">
        <f>SUM(S12:S14)</f>
        <v>0.25120000000000003</v>
      </c>
    </row>
    <row r="16" spans="1:19" ht="27" thickBot="1">
      <c r="A16" s="6" t="s">
        <v>16</v>
      </c>
      <c r="B16" s="7"/>
      <c r="C16" s="7">
        <f>IF((C10-C15)&gt;0,(C10-C15),0)</f>
        <v>0.82879999999999998</v>
      </c>
      <c r="E16" s="6" t="s">
        <v>16</v>
      </c>
      <c r="F16" s="7"/>
      <c r="G16" s="7">
        <f>IF((G10-G15)&gt;0,(G10-G15),0)</f>
        <v>0.82879999999999998</v>
      </c>
      <c r="I16" s="6" t="s">
        <v>16</v>
      </c>
      <c r="J16" s="7"/>
      <c r="K16" s="7">
        <f>IF((K10-K15)&gt;0,(K10-K15),0)</f>
        <v>0.82879999999999998</v>
      </c>
      <c r="M16" s="6" t="s">
        <v>16</v>
      </c>
      <c r="N16" s="7"/>
      <c r="O16" s="7">
        <f>IF((O10-O15)&gt;0,(O10-O15),0)</f>
        <v>0.82879999999999998</v>
      </c>
      <c r="Q16" s="6" t="s">
        <v>16</v>
      </c>
      <c r="R16" s="7"/>
      <c r="S16" s="7">
        <f>IF((S10-S15)&gt;0,(S10-S15),0)</f>
        <v>0.82879999999999998</v>
      </c>
    </row>
    <row r="17" spans="1:19" ht="14" thickTop="1">
      <c r="A17" s="3"/>
      <c r="E17" s="3"/>
      <c r="I17" s="3"/>
      <c r="M17" s="3"/>
      <c r="Q17" s="3"/>
    </row>
    <row r="18" spans="1:19">
      <c r="A18" s="3" t="s">
        <v>17</v>
      </c>
      <c r="C18">
        <f>C7</f>
        <v>5.4000000000000006E-2</v>
      </c>
      <c r="E18" s="3" t="s">
        <v>17</v>
      </c>
      <c r="G18">
        <f>G7</f>
        <v>5.4000000000000006E-2</v>
      </c>
      <c r="I18" s="3" t="s">
        <v>17</v>
      </c>
      <c r="K18">
        <f>K7</f>
        <v>5.4000000000000006E-2</v>
      </c>
      <c r="M18" s="3" t="s">
        <v>17</v>
      </c>
      <c r="O18">
        <f>O7</f>
        <v>5.4000000000000006E-2</v>
      </c>
      <c r="Q18" s="3" t="s">
        <v>17</v>
      </c>
      <c r="S18">
        <f>S7</f>
        <v>5.4000000000000006E-2</v>
      </c>
    </row>
    <row r="19" spans="1:19">
      <c r="A19" s="3" t="s">
        <v>57</v>
      </c>
      <c r="B19" s="29">
        <f>C3</f>
        <v>5</v>
      </c>
      <c r="E19" s="3" t="s">
        <v>57</v>
      </c>
      <c r="F19" s="29">
        <f>D3</f>
        <v>5</v>
      </c>
      <c r="I19" s="3" t="s">
        <v>57</v>
      </c>
      <c r="J19" s="29">
        <f>E3</f>
        <v>5</v>
      </c>
      <c r="M19" s="3" t="s">
        <v>57</v>
      </c>
      <c r="N19" s="29">
        <f>F3</f>
        <v>5</v>
      </c>
      <c r="Q19" s="3" t="s">
        <v>57</v>
      </c>
      <c r="R19" s="29">
        <f>G3</f>
        <v>5</v>
      </c>
    </row>
    <row r="20" spans="1:19" ht="26">
      <c r="A20" s="4" t="s">
        <v>58</v>
      </c>
      <c r="B20" s="5"/>
      <c r="C20" s="5">
        <f>B19*C18</f>
        <v>0.27</v>
      </c>
      <c r="E20" s="4" t="s">
        <v>58</v>
      </c>
      <c r="F20" s="5"/>
      <c r="G20" s="5">
        <f>F19*G18</f>
        <v>0.27</v>
      </c>
      <c r="I20" s="4" t="s">
        <v>58</v>
      </c>
      <c r="J20" s="5"/>
      <c r="K20" s="5">
        <f>J19*K18</f>
        <v>0.27</v>
      </c>
      <c r="M20" s="4" t="s">
        <v>58</v>
      </c>
      <c r="N20" s="5"/>
      <c r="O20" s="5">
        <f>N19*O18</f>
        <v>0.27</v>
      </c>
      <c r="Q20" s="4" t="s">
        <v>58</v>
      </c>
      <c r="R20" s="5"/>
      <c r="S20" s="5">
        <f>R19*S18</f>
        <v>0.27</v>
      </c>
    </row>
    <row r="21" spans="1:19">
      <c r="A21" s="3" t="s">
        <v>56</v>
      </c>
      <c r="B21" t="s">
        <v>15</v>
      </c>
      <c r="C21">
        <f>C20*0.1</f>
        <v>2.7000000000000003E-2</v>
      </c>
      <c r="E21" s="3" t="s">
        <v>51</v>
      </c>
      <c r="F21" t="s">
        <v>15</v>
      </c>
      <c r="G21">
        <f>G20*0.1</f>
        <v>2.7000000000000003E-2</v>
      </c>
      <c r="I21" s="3" t="s">
        <v>51</v>
      </c>
      <c r="J21" t="s">
        <v>15</v>
      </c>
      <c r="K21">
        <f>K20*0.1</f>
        <v>2.7000000000000003E-2</v>
      </c>
      <c r="M21" s="3" t="s">
        <v>51</v>
      </c>
      <c r="N21" t="s">
        <v>15</v>
      </c>
      <c r="O21">
        <f>O20*0.1</f>
        <v>2.7000000000000003E-2</v>
      </c>
      <c r="Q21" s="3" t="s">
        <v>51</v>
      </c>
      <c r="R21" t="s">
        <v>15</v>
      </c>
      <c r="S21">
        <f>S20*0.1</f>
        <v>2.7000000000000003E-2</v>
      </c>
    </row>
    <row r="22" spans="1:19">
      <c r="A22" s="3"/>
      <c r="B22" t="s">
        <v>59</v>
      </c>
      <c r="C22">
        <v>0</v>
      </c>
      <c r="E22" s="3"/>
      <c r="F22" t="s">
        <v>59</v>
      </c>
      <c r="G22">
        <v>0</v>
      </c>
      <c r="I22" s="3"/>
      <c r="J22" t="s">
        <v>59</v>
      </c>
      <c r="K22">
        <v>0</v>
      </c>
      <c r="M22" s="3"/>
      <c r="N22" t="s">
        <v>59</v>
      </c>
      <c r="O22">
        <v>0</v>
      </c>
      <c r="Q22" s="3"/>
      <c r="R22" t="s">
        <v>59</v>
      </c>
      <c r="S22">
        <v>0</v>
      </c>
    </row>
    <row r="23" spans="1:19">
      <c r="A23" s="3"/>
      <c r="B23" t="s">
        <v>53</v>
      </c>
      <c r="C23">
        <f>0.2*C18</f>
        <v>1.0800000000000002E-2</v>
      </c>
      <c r="E23" s="3"/>
      <c r="F23" t="s">
        <v>53</v>
      </c>
      <c r="G23">
        <f>0.2*G18</f>
        <v>1.0800000000000002E-2</v>
      </c>
      <c r="I23" s="3"/>
      <c r="J23" t="s">
        <v>53</v>
      </c>
      <c r="K23">
        <f>0.2*K18</f>
        <v>1.0800000000000002E-2</v>
      </c>
      <c r="M23" s="3"/>
      <c r="N23" t="s">
        <v>53</v>
      </c>
      <c r="O23">
        <f>0.2*O18</f>
        <v>1.0800000000000002E-2</v>
      </c>
      <c r="Q23" s="3"/>
      <c r="R23" t="s">
        <v>53</v>
      </c>
      <c r="S23">
        <f>0.2*S18</f>
        <v>1.0800000000000002E-2</v>
      </c>
    </row>
    <row r="24" spans="1:19">
      <c r="A24" s="3"/>
      <c r="B24" s="5" t="s">
        <v>54</v>
      </c>
      <c r="C24" s="13">
        <f>SUM(C21:C23)</f>
        <v>3.7800000000000007E-2</v>
      </c>
      <c r="E24" s="3"/>
      <c r="F24" s="5" t="s">
        <v>54</v>
      </c>
      <c r="G24" s="13">
        <f>SUM(G21:G23)</f>
        <v>3.7800000000000007E-2</v>
      </c>
      <c r="I24" s="3"/>
      <c r="J24" s="5" t="s">
        <v>54</v>
      </c>
      <c r="K24" s="13">
        <f>SUM(K21:K23)</f>
        <v>3.7800000000000007E-2</v>
      </c>
      <c r="M24" s="3"/>
      <c r="N24" s="5" t="s">
        <v>54</v>
      </c>
      <c r="O24" s="13">
        <f>SUM(O21:O23)</f>
        <v>3.7800000000000007E-2</v>
      </c>
      <c r="Q24" s="3"/>
      <c r="R24" s="5" t="s">
        <v>54</v>
      </c>
      <c r="S24" s="13">
        <f>SUM(S21:S23)</f>
        <v>3.7800000000000007E-2</v>
      </c>
    </row>
    <row r="25" spans="1:19" ht="27" thickBot="1">
      <c r="A25" s="6" t="s">
        <v>11</v>
      </c>
      <c r="B25" s="8"/>
      <c r="C25" s="14">
        <f>IF((C20-C24)&gt;0,(C20-C24),0)</f>
        <v>0.23220000000000002</v>
      </c>
      <c r="E25" s="6" t="s">
        <v>11</v>
      </c>
      <c r="F25" s="8"/>
      <c r="G25" s="14">
        <f>IF((G20-G24)&gt;0,(G20-G24),0)</f>
        <v>0.23220000000000002</v>
      </c>
      <c r="I25" s="6" t="s">
        <v>11</v>
      </c>
      <c r="J25" s="8"/>
      <c r="K25" s="14">
        <f>IF((K20-K24)&gt;0,(K20-K24),0)</f>
        <v>0.23220000000000002</v>
      </c>
      <c r="M25" s="6" t="s">
        <v>11</v>
      </c>
      <c r="N25" s="8"/>
      <c r="O25" s="14">
        <f>IF((O20-O24)&gt;0,(O20-O24),0)</f>
        <v>0.23220000000000002</v>
      </c>
      <c r="Q25" s="6" t="s">
        <v>11</v>
      </c>
      <c r="R25" s="8"/>
      <c r="S25" s="14">
        <f>IF((S20-S24)&gt;0,(S20-S24),0)</f>
        <v>0.23220000000000002</v>
      </c>
    </row>
    <row r="26" spans="1:19" ht="14" thickTop="1"/>
    <row r="27" spans="1:19" ht="14" thickBot="1">
      <c r="A27" s="9" t="s">
        <v>12</v>
      </c>
      <c r="B27" s="10"/>
      <c r="C27" s="30">
        <f>C25+C16</f>
        <v>1.0609999999999999</v>
      </c>
      <c r="E27" s="9" t="s">
        <v>12</v>
      </c>
      <c r="F27" s="10"/>
      <c r="G27" s="30">
        <f>G25+G16</f>
        <v>1.0609999999999999</v>
      </c>
      <c r="I27" s="9" t="s">
        <v>12</v>
      </c>
      <c r="J27" s="10"/>
      <c r="K27" s="30">
        <f>K25+K16</f>
        <v>1.0609999999999999</v>
      </c>
      <c r="M27" s="9" t="s">
        <v>12</v>
      </c>
      <c r="N27" s="10"/>
      <c r="O27" s="30">
        <f>O25+O16</f>
        <v>1.0609999999999999</v>
      </c>
      <c r="Q27" s="9" t="s">
        <v>12</v>
      </c>
      <c r="R27" s="10"/>
      <c r="S27" s="30">
        <f>S25+S16</f>
        <v>1.0609999999999999</v>
      </c>
    </row>
    <row r="29" spans="1:19">
      <c r="A29" s="19" t="s">
        <v>36</v>
      </c>
      <c r="B29" s="18">
        <f>C16/(1+'Input and Summary'!$E$2)+Worksheet!C25/(1+'Input and Summary'!$E$2)^5</f>
        <v>0.94013483012844423</v>
      </c>
      <c r="E29" s="19" t="s">
        <v>37</v>
      </c>
      <c r="F29" s="18">
        <f>G16/(1+'Input and Summary'!$E$2)^2+Worksheet!G25/(1+'Input and Summary'!$E$2)^5</f>
        <v>0.88946140886894554</v>
      </c>
      <c r="I29" s="19" t="s">
        <v>38</v>
      </c>
      <c r="J29" s="18">
        <f>K16/(1+'Input and Summary'!$E$2)^3+Worksheet!K25/(1+'Input and Summary'!$E$2)^5</f>
        <v>0.8421030712432459</v>
      </c>
      <c r="M29" s="19" t="s">
        <v>39</v>
      </c>
      <c r="N29" s="18">
        <f>O16/(1+'Input and Summary'!$E$2)^4+Worksheet!O25/(1+'Input and Summary'!$E$2)^5</f>
        <v>0.79784294262109667</v>
      </c>
      <c r="Q29" s="19" t="s">
        <v>40</v>
      </c>
      <c r="R29" s="18">
        <f>S16/(1+'Input and Summary'!$E$2)^5+Worksheet!S25/(1+'Input and Summary'!$E$2)^5</f>
        <v>0.7564783364321721</v>
      </c>
    </row>
    <row r="31" spans="1:19">
      <c r="A31" s="21" t="s">
        <v>30</v>
      </c>
      <c r="B31" s="21"/>
    </row>
    <row r="32" spans="1:19">
      <c r="A32" s="22" t="s">
        <v>31</v>
      </c>
      <c r="B32" s="31">
        <f>C16</f>
        <v>0.82879999999999998</v>
      </c>
    </row>
    <row r="33" spans="1:2">
      <c r="A33" s="22" t="s">
        <v>32</v>
      </c>
      <c r="B33" s="31">
        <f>G16</f>
        <v>0.82879999999999998</v>
      </c>
    </row>
    <row r="34" spans="1:2">
      <c r="A34" s="22" t="s">
        <v>33</v>
      </c>
      <c r="B34" s="31">
        <f>K16</f>
        <v>0.82879999999999998</v>
      </c>
    </row>
    <row r="35" spans="1:2">
      <c r="A35" s="22" t="s">
        <v>34</v>
      </c>
      <c r="B35" s="31">
        <f>O16</f>
        <v>0.82879999999999998</v>
      </c>
    </row>
    <row r="36" spans="1:2">
      <c r="A36" s="23" t="s">
        <v>35</v>
      </c>
      <c r="B36" s="32">
        <f>S16+C25+G25+K25+O25+S25</f>
        <v>1.9897999999999998</v>
      </c>
    </row>
    <row r="38" spans="1:2" ht="26">
      <c r="A38" s="11" t="s">
        <v>13</v>
      </c>
      <c r="B38" s="15">
        <f>C27+G27+K27+O27+S27</f>
        <v>5.3049999999999997</v>
      </c>
    </row>
    <row r="39" spans="1:2" ht="26">
      <c r="A39" s="11" t="s">
        <v>14</v>
      </c>
      <c r="B39" s="15">
        <f>B38/5</f>
        <v>1.0609999999999999</v>
      </c>
    </row>
    <row r="40" spans="1:2" ht="26">
      <c r="A40" s="17" t="s">
        <v>28</v>
      </c>
      <c r="B40" s="18">
        <f>'Input and Summary'!E12</f>
        <v>4.2260205892939045</v>
      </c>
    </row>
  </sheetData>
  <sheetCalcPr fullCalcOnLoad="1"/>
  <sheetProtection sheet="1" objects="1" scenarios="1"/>
  <phoneticPr fontId="6"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Input and Summary</vt:lpstr>
      <vt:lpstr>Worksheet</vt:lpstr>
    </vt:vector>
  </TitlesOfParts>
  <Company>_x0015_University of Wyoming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Ritten</dc:creator>
  <cp:lastModifiedBy>John Ritten</cp:lastModifiedBy>
  <dcterms:created xsi:type="dcterms:W3CDTF">2009-10-21T19:53:32Z</dcterms:created>
  <dcterms:modified xsi:type="dcterms:W3CDTF">2009-11-23T21:43:43Z</dcterms:modified>
</cp:coreProperties>
</file>